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patricia.zamarioli\Downloads\"/>
    </mc:Choice>
  </mc:AlternateContent>
  <xr:revisionPtr revIDLastSave="0" documentId="13_ncr:1_{740D087D-C9CB-4115-BD95-862317FB059E}" xr6:coauthVersionLast="47" xr6:coauthVersionMax="47" xr10:uidLastSave="{00000000-0000-0000-0000-000000000000}"/>
  <bookViews>
    <workbookView xWindow="28680" yWindow="-120" windowWidth="29040" windowHeight="15840" activeTab="8" xr2:uid="{00000000-000D-0000-FFFF-FFFF00000000}"/>
  </bookViews>
  <sheets>
    <sheet name="ORIENTAÇÕES" sheetId="125" r:id="rId1"/>
    <sheet name="RESUMO" sheetId="128" r:id="rId2"/>
    <sheet name="RESUMO ANALÍTICO" sheetId="129" r:id="rId3"/>
    <sheet name="SOB DEMANDA" sheetId="136" r:id="rId4"/>
    <sheet name="TABELA APOIO" sheetId="99" r:id="rId5"/>
    <sheet name="BENEFÍCIOS" sheetId="98" r:id="rId6"/>
    <sheet name="UNIFORME" sheetId="110" r:id="rId7"/>
    <sheet name="EPI" sheetId="135" r:id="rId8"/>
    <sheet name="MATERIAIS" sheetId="137" r:id="rId9"/>
    <sheet name="EQUIPAMENTO" sheetId="134" r:id="rId10"/>
    <sheet name="JARDINEIRO" sheetId="117" r:id="rId11"/>
  </sheets>
  <externalReferences>
    <externalReference r:id="rId12"/>
    <externalReference r:id="rId13"/>
  </externalReferences>
  <definedNames>
    <definedName name="__shared_7_0_0">"SUM([.A1:.A8])"</definedName>
    <definedName name="__shared_7_11_0">"[.A1]*[.$J$28]"</definedName>
    <definedName name="__shared_7_12_0">"[.A1]*[.$K$28]"</definedName>
    <definedName name="__shared_7_13_0">"[.A1]*[.$L$28]"</definedName>
    <definedName name="__shared_7_15_0">"[.A1]*[.$J$28]"</definedName>
    <definedName name="__shared_7_16_0">"[.A1]*[.$K$28]"</definedName>
    <definedName name="__shared_7_17_0">"[.A1]*[.$L$28]"</definedName>
    <definedName name="__shared_7_26_0">"SUM([.A1:.A4])"</definedName>
    <definedName name="__shared_7_3_0">"[.A1]*[.$J$28]"</definedName>
    <definedName name="__shared_7_4_0">"[.A1]*[.$K$28]"</definedName>
    <definedName name="__shared_7_5_0">"[.A1]*[.$L$28]"</definedName>
    <definedName name="__shared_7_7_0">"SUM([.A1:.A9])"</definedName>
    <definedName name="__shared_7_9_0">"[.A1]+[.A2]+[.A3]"</definedName>
    <definedName name="_xlnm._FilterDatabase" localSheetId="0" hidden="1">ORIENTAÇÕES!#REF!</definedName>
    <definedName name="_xlnm._FilterDatabase" localSheetId="1" hidden="1">RESUMO!$B$15:$G$16</definedName>
    <definedName name="_xlnm.Print_Area" localSheetId="5">BENEFÍCIOS!$A$1:$L$60</definedName>
    <definedName name="_xlnm.Print_Area" localSheetId="7">EPI!$A$1:$K$25</definedName>
    <definedName name="_xlnm.Print_Area" localSheetId="9">EQUIPAMENTO!$A$1:$K$35</definedName>
    <definedName name="_xlnm.Print_Area" localSheetId="10">JARDINEIRO!$A$1:$J$144</definedName>
    <definedName name="_xlnm.Print_Area" localSheetId="8">MATERIAIS!$A$1:$J$30</definedName>
    <definedName name="_xlnm.Print_Area" localSheetId="0">ORIENTAÇÕES!$A$1:$K$41</definedName>
    <definedName name="_xlnm.Print_Area" localSheetId="1">RESUMO!$A$1:$H$33</definedName>
    <definedName name="_xlnm.Print_Area" localSheetId="2">'RESUMO ANALÍTICO'!$A$1:$G$22</definedName>
    <definedName name="_xlnm.Print_Area" localSheetId="3">'SOB DEMANDA'!$A$1:$I$44</definedName>
    <definedName name="_xlnm.Print_Area" localSheetId="4">'TABELA APOIO'!$A$1:$M$112</definedName>
    <definedName name="_xlnm.Print_Area" localSheetId="6">UNIFORME!$A$1:$J$34</definedName>
    <definedName name="Despesas" localSheetId="5">[1]Efetivo!#REF!</definedName>
    <definedName name="Despesas" localSheetId="10">[1]Efetivo!#REF!</definedName>
    <definedName name="Despesas" localSheetId="4">[1]Efetivo!#REF!</definedName>
    <definedName name="Despesas" localSheetId="6">[1]Efetivo!#REF!</definedName>
    <definedName name="Despesas">[1]Efetivo!#REF!</definedName>
    <definedName name="EQUIPAMENTO" localSheetId="10">[1]Efetivo!#REF!</definedName>
    <definedName name="EQUIPAMENTO" localSheetId="6">[1]Efetivo!#REF!</definedName>
    <definedName name="EQUIPAMENTO">[1]Efetivo!#REF!</definedName>
    <definedName name="Excel_BuiltIn_Print_Area_2">"$#REF!.$A$1:$J$73"</definedName>
    <definedName name="LAVAND" localSheetId="10">[1]Efetivo!#REF!</definedName>
    <definedName name="LAVAND" localSheetId="1">[1]Efetivo!#REF!</definedName>
    <definedName name="LAVAND" localSheetId="6">[1]Efetivo!#REF!</definedName>
    <definedName name="LAVAND">[1]Efetivo!#REF!</definedName>
    <definedName name="MAT_LAVAND" localSheetId="10">[1]Efetivo!#REF!</definedName>
    <definedName name="MAT_LAVAND" localSheetId="1">[1]Efetivo!#REF!</definedName>
    <definedName name="MAT_LAVAND" localSheetId="6">[1]Efetivo!#REF!</definedName>
    <definedName name="MAT_LAVAND">[1]Efetivo!#REF!</definedName>
    <definedName name="Não" localSheetId="5">[1]Efetivo!#REF!</definedName>
    <definedName name="Não" localSheetId="10">[1]Efetivo!#REF!</definedName>
    <definedName name="Não" localSheetId="0">[1]Efetivo!#REF!</definedName>
    <definedName name="Não" localSheetId="1">[1]Efetivo!#REF!</definedName>
    <definedName name="Não" localSheetId="4">[1]Efetivo!#REF!</definedName>
    <definedName name="Não" localSheetId="6">[1]Efetivo!#REF!</definedName>
    <definedName name="Não">[1]Efetivo!#REF!</definedName>
    <definedName name="Servente">[1]Efetivo!#REF!</definedName>
    <definedName name="Sim" localSheetId="5">[1]Efetivo!#REF!</definedName>
    <definedName name="Sim" localSheetId="10">[1]Efetivo!#REF!</definedName>
    <definedName name="Sim" localSheetId="0">[1]Efetivo!#REF!</definedName>
    <definedName name="Sim" localSheetId="1">[1]Efetivo!#REF!</definedName>
    <definedName name="Sim" localSheetId="4">[1]Efetivo!#REF!</definedName>
    <definedName name="Sim" localSheetId="6">[1]Efetivo!#REF!</definedName>
    <definedName name="Sim">[1]Efetivo!#REF!</definedName>
    <definedName name="TESTE" localSheetId="5">[1]Efetivo!#REF!</definedName>
    <definedName name="TESTE" localSheetId="10">[1]Efetivo!#REF!</definedName>
    <definedName name="TESTE" localSheetId="0">[1]Efetivo!#REF!</definedName>
    <definedName name="TESTE" localSheetId="1">[1]Efetivo!#REF!</definedName>
    <definedName name="TESTE" localSheetId="4">[1]Efetivo!#REF!</definedName>
    <definedName name="TESTE" localSheetId="6">[1]Efetivo!#REF!</definedName>
    <definedName name="TESTE">[1]Efetivo!#REF!</definedName>
    <definedName name="Tratorista">[1]Efetivo!#REF!</definedName>
    <definedName name="Veiculos" localSheetId="5">[1]Efetivo!#REF!</definedName>
    <definedName name="Veiculos" localSheetId="10">[1]Efetivo!#REF!</definedName>
    <definedName name="Veiculos" localSheetId="0">[1]Efetivo!#REF!</definedName>
    <definedName name="Veiculos" localSheetId="1">[1]Efetivo!#REF!</definedName>
    <definedName name="Veiculos" localSheetId="4">[1]Efetivo!#REF!</definedName>
    <definedName name="Veiculos" localSheetId="6">[1]Efetivo!#REF!</definedName>
    <definedName name="Veiculos">[1]Efetivo!#REF!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28" l="1"/>
  <c r="H17" i="117"/>
  <c r="J68" i="99"/>
  <c r="J19" i="135"/>
  <c r="J18" i="135"/>
  <c r="J20" i="135"/>
  <c r="H25" i="98"/>
  <c r="J77" i="99"/>
  <c r="I79" i="99"/>
  <c r="J26" i="99"/>
  <c r="I15" i="110"/>
  <c r="J15" i="135"/>
  <c r="G45" i="98" l="1"/>
  <c r="K55" i="98"/>
  <c r="I61" i="117" s="1"/>
  <c r="K54" i="98"/>
  <c r="J54" i="98"/>
  <c r="I54" i="98"/>
  <c r="H54" i="98"/>
  <c r="G35" i="98"/>
  <c r="H55" i="98" s="1"/>
  <c r="G50" i="98"/>
  <c r="C50" i="98"/>
  <c r="C45" i="98"/>
  <c r="I45" i="98"/>
  <c r="J55" i="98" s="1"/>
  <c r="I60" i="117" s="1"/>
  <c r="I15" i="137" l="1"/>
  <c r="I21" i="110"/>
  <c r="I20" i="110"/>
  <c r="I19" i="110"/>
  <c r="I18" i="110"/>
  <c r="I17" i="110"/>
  <c r="I16" i="110"/>
  <c r="I17" i="137"/>
  <c r="I16" i="137"/>
  <c r="I18" i="137" s="1"/>
  <c r="I112" i="117" s="1"/>
  <c r="J16" i="135"/>
  <c r="J17" i="135"/>
  <c r="J21" i="135" l="1"/>
  <c r="I111" i="117" s="1"/>
  <c r="G8" i="134"/>
  <c r="C8" i="134"/>
  <c r="F8" i="137"/>
  <c r="C8" i="137"/>
  <c r="B6" i="137"/>
  <c r="F8" i="135"/>
  <c r="C8" i="135"/>
  <c r="B4" i="137" l="1"/>
  <c r="B3" i="137"/>
  <c r="B2" i="137"/>
  <c r="B1" i="137"/>
  <c r="F13" i="136"/>
  <c r="F11" i="136"/>
  <c r="F10" i="129"/>
  <c r="H21" i="136"/>
  <c r="G19" i="129" s="1"/>
  <c r="F19" i="129" s="1"/>
  <c r="H17" i="136"/>
  <c r="G18" i="129" s="1"/>
  <c r="I10" i="98"/>
  <c r="C8" i="110"/>
  <c r="B6" i="135"/>
  <c r="B6" i="110"/>
  <c r="B6" i="136"/>
  <c r="B6" i="99"/>
  <c r="D39" i="136"/>
  <c r="E39" i="136" s="1"/>
  <c r="E38" i="136"/>
  <c r="E37" i="136"/>
  <c r="E36" i="136"/>
  <c r="E35" i="136"/>
  <c r="E34" i="136"/>
  <c r="E33" i="136"/>
  <c r="E32" i="136"/>
  <c r="F18" i="129" l="1"/>
  <c r="H33" i="136"/>
  <c r="E27" i="136"/>
  <c r="D28" i="136"/>
  <c r="E28" i="136" s="1"/>
  <c r="H28" i="136" s="1"/>
  <c r="H29" i="136" s="1"/>
  <c r="B6" i="128"/>
  <c r="D29" i="136" l="1"/>
  <c r="E29" i="136" s="1"/>
  <c r="H32" i="136" l="1"/>
  <c r="H34" i="136" s="1"/>
  <c r="C13" i="136" l="1"/>
  <c r="C12" i="136"/>
  <c r="C11" i="136"/>
  <c r="B4" i="136"/>
  <c r="B3" i="136"/>
  <c r="B2" i="136"/>
  <c r="B1" i="136"/>
  <c r="B4" i="135" l="1"/>
  <c r="B3" i="135"/>
  <c r="B2" i="135"/>
  <c r="B1" i="135"/>
  <c r="H25" i="134"/>
  <c r="J25" i="134" s="1"/>
  <c r="H26" i="134"/>
  <c r="J26" i="134" s="1"/>
  <c r="H27" i="134"/>
  <c r="J27" i="134" s="1"/>
  <c r="H28" i="134"/>
  <c r="J28" i="134" s="1"/>
  <c r="H29" i="134"/>
  <c r="J29" i="134" s="1"/>
  <c r="H24" i="134"/>
  <c r="J24" i="134" s="1"/>
  <c r="H23" i="134"/>
  <c r="J23" i="134" s="1"/>
  <c r="H22" i="134"/>
  <c r="J22" i="134" s="1"/>
  <c r="H21" i="134"/>
  <c r="J21" i="134" s="1"/>
  <c r="H20" i="134"/>
  <c r="J20" i="134" s="1"/>
  <c r="H19" i="134"/>
  <c r="J19" i="134" s="1"/>
  <c r="H18" i="134"/>
  <c r="J18" i="134" s="1"/>
  <c r="H17" i="134"/>
  <c r="J17" i="134" s="1"/>
  <c r="H16" i="134"/>
  <c r="J16" i="134" s="1"/>
  <c r="H15" i="134"/>
  <c r="J15" i="134" s="1"/>
  <c r="B6" i="134"/>
  <c r="B4" i="134"/>
  <c r="B3" i="134"/>
  <c r="B2" i="134"/>
  <c r="B1" i="134"/>
  <c r="H30" i="134" l="1"/>
  <c r="J30" i="134"/>
  <c r="I113" i="117" s="1"/>
  <c r="I21" i="99" l="1"/>
  <c r="J21" i="99" s="1"/>
  <c r="G32" i="99" l="1"/>
  <c r="F32" i="99"/>
  <c r="G25" i="98" l="1"/>
  <c r="I25" i="98" s="1"/>
  <c r="F55" i="98" l="1"/>
  <c r="F12" i="129"/>
  <c r="C12" i="129"/>
  <c r="C11" i="129"/>
  <c r="C10" i="129"/>
  <c r="H98" i="117"/>
  <c r="I98" i="117"/>
  <c r="J18" i="98" l="1"/>
  <c r="H18" i="98"/>
  <c r="K18" i="98" l="1"/>
  <c r="E55" i="98" s="1"/>
  <c r="G40" i="98" l="1"/>
  <c r="I55" i="98" s="1"/>
  <c r="I59" i="117" s="1"/>
  <c r="G30" i="98" l="1"/>
  <c r="G55" i="98" s="1"/>
  <c r="L55" i="98" s="1"/>
  <c r="F8" i="110" l="1"/>
  <c r="C40" i="98" l="1"/>
  <c r="C30" i="98"/>
  <c r="C25" i="98"/>
  <c r="B8" i="129"/>
  <c r="B6" i="129"/>
  <c r="B4" i="129"/>
  <c r="B3" i="129"/>
  <c r="B2" i="129"/>
  <c r="B1" i="129"/>
  <c r="C26" i="99" l="1"/>
  <c r="B26" i="99"/>
  <c r="C21" i="99"/>
  <c r="B21" i="99"/>
  <c r="D26" i="99"/>
  <c r="D21" i="99"/>
  <c r="C35" i="98" s="1"/>
  <c r="I80" i="99" l="1"/>
  <c r="I81" i="99"/>
  <c r="I82" i="99"/>
  <c r="I25" i="117" l="1"/>
  <c r="D32" i="99" l="1"/>
  <c r="D90" i="99" l="1"/>
  <c r="F89" i="99"/>
  <c r="G89" i="99"/>
  <c r="H89" i="99"/>
  <c r="I24" i="117" l="1"/>
  <c r="B6" i="117" l="1"/>
  <c r="B4" i="110"/>
  <c r="B4" i="98"/>
  <c r="B4" i="99"/>
  <c r="B2" i="117"/>
  <c r="B1" i="117"/>
  <c r="B2" i="99"/>
  <c r="B3" i="110"/>
  <c r="B3" i="98"/>
  <c r="B6" i="98"/>
  <c r="B2" i="110"/>
  <c r="B2" i="128"/>
  <c r="B1" i="110"/>
  <c r="B1" i="98"/>
  <c r="B1" i="99"/>
  <c r="F54" i="98" l="1"/>
  <c r="H18" i="117"/>
  <c r="H16" i="117"/>
  <c r="H10" i="117"/>
  <c r="B3" i="117"/>
  <c r="B3" i="99"/>
  <c r="H9" i="117"/>
  <c r="H10" i="99" l="1"/>
  <c r="D10" i="99"/>
  <c r="G54" i="98" l="1"/>
  <c r="E54" i="98"/>
  <c r="I22" i="110" l="1"/>
  <c r="I110" i="117" s="1"/>
  <c r="I115" i="117" s="1"/>
  <c r="I124" i="117" s="1"/>
  <c r="D10" i="98"/>
  <c r="B2" i="98"/>
  <c r="C18" i="98" l="1"/>
  <c r="C55" i="98" s="1"/>
  <c r="E32" i="99" l="1"/>
  <c r="H32" i="99" s="1"/>
  <c r="I23" i="117" l="1"/>
  <c r="E90" i="99"/>
  <c r="B8" i="128"/>
  <c r="B4" i="128"/>
  <c r="B3" i="128"/>
  <c r="B1" i="128"/>
  <c r="H90" i="99" l="1"/>
  <c r="G90" i="99"/>
  <c r="F90" i="99"/>
  <c r="I90" i="99" s="1"/>
  <c r="H139" i="117" l="1"/>
  <c r="H138" i="117"/>
  <c r="H137" i="117"/>
  <c r="H136" i="117"/>
  <c r="H135" i="117"/>
  <c r="H132" i="117"/>
  <c r="H131" i="117"/>
  <c r="H79" i="117"/>
  <c r="H50" i="117"/>
  <c r="H49" i="117"/>
  <c r="H48" i="117"/>
  <c r="H47" i="117"/>
  <c r="H46" i="117"/>
  <c r="H44" i="117"/>
  <c r="H43" i="117"/>
  <c r="H133" i="117" l="1"/>
  <c r="H77" i="117" l="1"/>
  <c r="G40" i="99"/>
  <c r="G39" i="99"/>
  <c r="G41" i="99" s="1"/>
  <c r="H35" i="117" l="1"/>
  <c r="H36" i="117"/>
  <c r="H37" i="117" l="1"/>
  <c r="I57" i="117" l="1"/>
  <c r="H45" i="117"/>
  <c r="H51" i="117" s="1"/>
  <c r="H38" i="117" s="1"/>
  <c r="I29" i="117" l="1"/>
  <c r="I43" i="117" s="1"/>
  <c r="I35" i="117" l="1"/>
  <c r="I36" i="117"/>
  <c r="I120" i="117"/>
  <c r="I49" i="117"/>
  <c r="I50" i="117"/>
  <c r="I48" i="117"/>
  <c r="I45" i="117"/>
  <c r="I47" i="117"/>
  <c r="I46" i="117"/>
  <c r="I44" i="117"/>
  <c r="I79" i="117"/>
  <c r="I77" i="117"/>
  <c r="I103" i="117"/>
  <c r="K90" i="99" l="1"/>
  <c r="I37" i="117"/>
  <c r="I38" i="117" s="1"/>
  <c r="I56" i="117"/>
  <c r="I58" i="117"/>
  <c r="I51" i="117"/>
  <c r="I67" i="117" s="1"/>
  <c r="I39" i="117" l="1"/>
  <c r="I66" i="117" s="1"/>
  <c r="I55" i="117" l="1"/>
  <c r="H75" i="117" l="1"/>
  <c r="I75" i="117" s="1"/>
  <c r="H76" i="117" l="1"/>
  <c r="I76" i="117" s="1"/>
  <c r="H54" i="99"/>
  <c r="J89" i="99" l="1"/>
  <c r="J90" i="99" l="1"/>
  <c r="L90" i="99" s="1"/>
  <c r="M90" i="99" s="1"/>
  <c r="H78" i="117"/>
  <c r="I78" i="117" s="1"/>
  <c r="I80" i="117" l="1"/>
  <c r="I122" i="117" s="1"/>
  <c r="I62" i="117"/>
  <c r="I68" i="117" s="1"/>
  <c r="I69" i="117" s="1"/>
  <c r="J78" i="99" l="1"/>
  <c r="I121" i="117"/>
  <c r="J82" i="99" l="1"/>
  <c r="I91" i="117" s="1"/>
  <c r="J83" i="99"/>
  <c r="I92" i="117" s="1"/>
  <c r="I87" i="117"/>
  <c r="J80" i="99"/>
  <c r="I89" i="117" s="1"/>
  <c r="J79" i="99"/>
  <c r="I88" i="117" s="1"/>
  <c r="J81" i="99"/>
  <c r="I90" i="117" s="1"/>
  <c r="I93" i="117" l="1"/>
  <c r="I102" i="117" s="1"/>
  <c r="I104" i="117" l="1"/>
  <c r="I123" i="117" s="1"/>
  <c r="I125" i="117" s="1"/>
  <c r="I131" i="117" l="1"/>
  <c r="I132" i="117" l="1"/>
  <c r="I142" i="117" s="1"/>
  <c r="F17" i="129" s="1"/>
  <c r="G17" i="129" s="1"/>
  <c r="I133" i="117"/>
  <c r="I140" i="117" s="1"/>
  <c r="I137" i="117"/>
  <c r="I138" i="117"/>
  <c r="I136" i="117"/>
  <c r="I135" i="117"/>
  <c r="I139" i="117"/>
  <c r="G20" i="129" l="1"/>
  <c r="F16" i="128" s="1"/>
  <c r="F20" i="129"/>
</calcChain>
</file>

<file path=xl/sharedStrings.xml><?xml version="1.0" encoding="utf-8"?>
<sst xmlns="http://schemas.openxmlformats.org/spreadsheetml/2006/main" count="766" uniqueCount="454">
  <si>
    <t>ANEXO I-B</t>
  </si>
  <si>
    <t xml:space="preserve">PLANILHA DE CUSTO E FORMAÇÃO DE PREÇO REFERENCIAL </t>
  </si>
  <si>
    <t>PREGÃO ELETRÔNICO Nº 90009/2024</t>
  </si>
  <si>
    <t>PROCESSO Nº 21053.000164/2024-77</t>
  </si>
  <si>
    <t>OBJETO: Contratação de empresa especializada na prestação de serviços continuados de roçada, capina, corte de grama e limpeza do local, com fornecimento de mão-de-obra, materiais e equipamentos, para o asseio e conservação das áreas verdes no âmbito da base física de Campinas/SP do Laboratório Federal de Defesa Agropecuária de São Paulo - LFDA-SP</t>
  </si>
  <si>
    <t>ITEM 1 - ASSEIO E CONSERVAÇÃO DAS ÁREAS VERDES DO LFDA-SP</t>
  </si>
  <si>
    <t>ORIENTAÇÕES QUANTO AO CORRETO PREENCHIMENTO:</t>
  </si>
  <si>
    <t>Antes de realizar qualquer alteração ou introdução de dados (valores), criar e manter uma cópia de segurança das planilhas originais.</t>
  </si>
  <si>
    <r>
      <t xml:space="preserve">As planilhas das </t>
    </r>
    <r>
      <rPr>
        <b/>
        <sz val="11"/>
        <color rgb="FF0070C0"/>
        <rFont val="Calibri"/>
        <family val="2"/>
      </rPr>
      <t xml:space="preserve">abas consolidadas em azul </t>
    </r>
    <r>
      <rPr>
        <sz val="11"/>
        <color rgb="FF000000"/>
        <rFont val="Calibri"/>
        <family val="2"/>
      </rPr>
      <t xml:space="preserve">(de cada item), são as únicas que estão protegidas, em função de possuírem fórmulas e estarem vinculadas as demais abas de apoio. As planilhas das demais abas  (em laranja) não estão protegidas pois é prerrogativa do licitante adequá-las às suas realidades e possibilidades, desde que respeitadas as normas e as condições estabelecidas no Edital e seus anexos. Para tanto, devem respeitar e conferir que a célula alterada/ajustada está correspondendo a respectiva célula das </t>
    </r>
    <r>
      <rPr>
        <b/>
        <sz val="11"/>
        <color rgb="FF0070C0"/>
        <rFont val="Calibri"/>
        <family val="2"/>
      </rPr>
      <t>abas consolidadas (em azul, de cada item</t>
    </r>
    <r>
      <rPr>
        <sz val="11"/>
        <color rgb="FF000000"/>
        <rFont val="Calibri"/>
        <family val="2"/>
      </rPr>
      <t>).</t>
    </r>
  </si>
  <si>
    <t xml:space="preserve">Deverão ser preenchidos pelo licitante apenas os campos em </t>
  </si>
  <si>
    <t>AMARELO</t>
  </si>
  <si>
    <t xml:space="preserve">nas seguintes abas: </t>
  </si>
  <si>
    <t>RESUMO</t>
  </si>
  <si>
    <t>SOB DEMANDA</t>
  </si>
  <si>
    <t>TABELA APOIO</t>
  </si>
  <si>
    <t>BENEFÍCIOS</t>
  </si>
  <si>
    <t>UNIFORME</t>
  </si>
  <si>
    <t>EPI</t>
  </si>
  <si>
    <t>EQUIPAMENTO</t>
  </si>
  <si>
    <r>
      <t xml:space="preserve">Estes campos alimentarão automaticamente as demais planilhas (consolidadas de cada item - </t>
    </r>
    <r>
      <rPr>
        <b/>
        <sz val="11"/>
        <color rgb="FF0070C0"/>
        <rFont val="Calibri"/>
        <family val="2"/>
      </rPr>
      <t>Abas em azul</t>
    </r>
    <r>
      <rPr>
        <sz val="11"/>
        <color rgb="FF000000"/>
        <rFont val="Calibri"/>
        <family val="2"/>
      </rPr>
      <t>)</t>
    </r>
  </si>
  <si>
    <t>É obrigatória a utilização e o preenchimente destas planilhas, conforme este arquivo em excel, sob pena de desclassificação da proposta, em atendimento aos itens 5.1.2 do Edital.</t>
  </si>
  <si>
    <t>O Licitante deverá considerar o valor mínimo para remuneração do profissional conforme módulo 1 da aba "TABELA APOIO", em consonância ao item 7.7.3 do Edital.</t>
  </si>
  <si>
    <r>
      <t>O licitante deverá verificar as planilhas consolidadas de cada item (</t>
    </r>
    <r>
      <rPr>
        <b/>
        <sz val="11"/>
        <color rgb="FF0070C0"/>
        <rFont val="Calibri"/>
        <family val="2"/>
      </rPr>
      <t>abas em azu</t>
    </r>
    <r>
      <rPr>
        <sz val="11"/>
        <color rgb="FF0070C0"/>
        <rFont val="Calibri"/>
        <family val="2"/>
      </rPr>
      <t>l</t>
    </r>
    <r>
      <rPr>
        <sz val="11"/>
        <color rgb="FF000000"/>
        <rFont val="Calibri"/>
        <family val="2"/>
      </rPr>
      <t>), validando se todos os valores que compõe seus custos estão refletidos nestas planilhas, não cabendo questionamentos posteriores, após a abertura do certame.</t>
    </r>
  </si>
  <si>
    <t>Nas abas citadas no item 3 acima, constam quadro de Observações (final da planilha) no qual o licitante poderá utilizar para incluir informações que julgar pertinentes;</t>
  </si>
  <si>
    <t>As planilhas apresentadas devem estar em conformidade com o modelo instituído pela Instrução Normativa SEGES/MPDG n.º 05/2017 e suas alterações.</t>
  </si>
  <si>
    <t>Nos valores propostos deverão ser inclusos todos os custos operacionais, encargos previdenciários, trabalhistas, tributários, comerciais e quaisquer outros que incidam direta ou indiretamente na prestação dos serviços.</t>
  </si>
  <si>
    <r>
      <t xml:space="preserve">Eventual identificação de erro de fórmula nas planilhas, o Licitante deverá comunicar à Equipe do Pregão, via e-mail </t>
    </r>
    <r>
      <rPr>
        <b/>
        <sz val="11"/>
        <color rgb="FF000000"/>
        <rFont val="Calibri"/>
        <family val="2"/>
      </rPr>
      <t>sec.lfda-sp@agro.gov.br</t>
    </r>
    <r>
      <rPr>
        <sz val="11"/>
        <color rgb="FF000000"/>
        <rFont val="Calibri"/>
        <family val="2"/>
      </rPr>
      <t>, até 3 (três) dias úteis antes da abertura do certame, para os devidos ajustes.</t>
    </r>
  </si>
  <si>
    <t>Eventual solicitação de esclarecimento deverá seguir os prazos e condições estabelecidos no item 10 do Edital;</t>
  </si>
  <si>
    <t>Os cálculos foram baseados em estudos e levantamentos em várias fontes de consultas, entre elas:</t>
  </si>
  <si>
    <t>Lei 14.133, de 1º de abril de 2021 - Lei de Licitações e Contratos Administrativos</t>
  </si>
  <si>
    <t xml:space="preserve">IN SEGES/ME nº 05, de 26 de maio de 2017 e suas atualizações - contratação de serviços sob o regime de execução indireta  </t>
  </si>
  <si>
    <t>IN SEGES/ME nº 65, de 07 de julho de 2021 - pesquisa de preços para aquisição de bens e contratação de serviços</t>
  </si>
  <si>
    <t xml:space="preserve">Levantamento de Pregões Eletrônicos similares de outros órgãos públicos federais </t>
  </si>
  <si>
    <t>Decreto nº 9.507, de 21 de setembro de 2018 - execução indireta mediante contratação, de serviços da administração pública</t>
  </si>
  <si>
    <t>Portaria nº 443, de 27 de Dezembro de 2018 - regula o Decreto nº 9.507</t>
  </si>
  <si>
    <t>Jurisprudências TRT  e Súmulas TST</t>
  </si>
  <si>
    <t>Lei nº 13.467 de 13 de Julho de 2017 - Altera a Consolidação das Leis do Trabalho (CLT)</t>
  </si>
  <si>
    <t> </t>
  </si>
  <si>
    <t>Consultas SEGES e sites especializado em legislação e cálculos trabalhistas</t>
  </si>
  <si>
    <t>Foi considerado para os cálculos deste processo, a prevalência da Convenção Coletiva, nos termos estabelecidos o art. 611-A da Lei 13.467 de 13/07/2017 (reforma trabalhista), sendo utilizada:</t>
  </si>
  <si>
    <t>Convenção Coletiva de Trabalho Siemaco Campinas 2023/2025 - MTE nº SP005690/2023
e respectivo Termo Aditivo à Convenção Coletiva de Trabalho 2024/2025 - MTE nº SP004305/2024</t>
  </si>
  <si>
    <t xml:space="preserve">Razão Social 
Licitante: </t>
  </si>
  <si>
    <t>XXXXXXXXXXXXXXXX</t>
  </si>
  <si>
    <t>Nome 
Fantasia:</t>
  </si>
  <si>
    <t>XXXXXXXX</t>
  </si>
  <si>
    <t>CNPJ:</t>
  </si>
  <si>
    <t>Data da Proposta:</t>
  </si>
  <si>
    <t>XX/XX/XXXX</t>
  </si>
  <si>
    <t xml:space="preserve">Validade
 proposta: </t>
  </si>
  <si>
    <t>XX dias</t>
  </si>
  <si>
    <t>ITEM</t>
  </si>
  <si>
    <t>DESCRIÇÃO</t>
  </si>
  <si>
    <t>UNIDADE</t>
  </si>
  <si>
    <t>QTD.</t>
  </si>
  <si>
    <t>VALOR MENSAL
ESTIMADO*</t>
  </si>
  <si>
    <t>VALOR ANUAL ESTIMADO*</t>
  </si>
  <si>
    <t>Contratação de empresa especializada na prestação de serviços continuados de roçada, capina, corte de grama e limpeza do local, com fornecimento de mão-de-obra, materiais e equipamentos, para o asseio e conservação das áreas verdes no âmbito da base física de Campinas/SP do LFDA-SP</t>
  </si>
  <si>
    <t>mês</t>
  </si>
  <si>
    <t>* VALOR DA CONTRATAÇÃO É COMPOSTO PELOS CUSTOS DO POSTO DE JARDINEIRO E SERVIÇOS SOB DEMANDA DA ÁREA INTERNA GRADIL E ÁREA EXTERNA GRADIL, CONFORME ABA "RESUMO ANALÍTICO"</t>
  </si>
  <si>
    <t>Informações Complementares (Utilizar este campo para eventuais informações que o licitante achar pertinente).</t>
  </si>
  <si>
    <t>XXXXXXX</t>
  </si>
  <si>
    <t>Responsável:</t>
  </si>
  <si>
    <t xml:space="preserve">Nome: </t>
  </si>
  <si>
    <t>RG:</t>
  </si>
  <si>
    <t>RESUMO TOTAL</t>
  </si>
  <si>
    <t>QNT</t>
  </si>
  <si>
    <t xml:space="preserve">VALOR MENSAL OU POR ACIONAMENTO ESTIMADO </t>
  </si>
  <si>
    <t xml:space="preserve">VALOR ANUAL ESTIMADO </t>
  </si>
  <si>
    <t>Serviço continuado, com dedicação de mão de obra exclusiva - jardineiro</t>
  </si>
  <si>
    <t>POSTO</t>
  </si>
  <si>
    <t>Serviço sob demanda, sem dedicação de mão de obra exclusiva - Área interna gradil</t>
  </si>
  <si>
    <t>ACIONAMENTOS</t>
  </si>
  <si>
    <t>Serviço sob demanda, sem dedicação de mão de obra exclusiva - Área externa gradil</t>
  </si>
  <si>
    <t>TOTAL</t>
  </si>
  <si>
    <t>SERVIÇO SOB DEMANDA</t>
  </si>
  <si>
    <t>METRAGEM (m²)
(A)</t>
  </si>
  <si>
    <t>QTD.
(B)</t>
  </si>
  <si>
    <t>VALOR UNITÁRIO
DO m²
(C)</t>
  </si>
  <si>
    <t>VALOR ANUAL DO SERVIÇO¹
(A) X (B) X (C)</t>
  </si>
  <si>
    <t xml:space="preserve">¹ Valor anual foi estimado considerando a metragem total da área (A) X estimativa de acionamentos da área total (B) X Valor unitário do m². </t>
  </si>
  <si>
    <t>Distribuição das áreas verdes do LFDA/SP</t>
  </si>
  <si>
    <t>ÁREA TOTAL DO LFDA/SP</t>
  </si>
  <si>
    <t>METRAGEM (m²)</t>
  </si>
  <si>
    <t>METRAGEM (m²) - arredondamento</t>
  </si>
  <si>
    <t>ÁREA INTERNA GRADIL</t>
  </si>
  <si>
    <t>AREA TOTAL DO LFDA/SP</t>
  </si>
  <si>
    <t>AREA TOTAL</t>
  </si>
  <si>
    <t>ÁREA CONSTRUÍDA</t>
  </si>
  <si>
    <t>ÁREA VERDE TOTAL</t>
  </si>
  <si>
    <t xml:space="preserve">ÁREA INTERNA GRADIL </t>
  </si>
  <si>
    <t>ÁREAS DE REPLANTIO</t>
  </si>
  <si>
    <t>ÁREA EXTERNA GRADIL</t>
  </si>
  <si>
    <r>
      <t>1 – Plantio implementado</t>
    </r>
    <r>
      <rPr>
        <sz val="8"/>
        <rFont val="Calibri"/>
        <family val="2"/>
        <scheme val="minor"/>
      </rPr>
      <t xml:space="preserve"> (Termo de Compromisso 005/2019-III)</t>
    </r>
  </si>
  <si>
    <t>ÁREA EXTERNA TOTAL</t>
  </si>
  <si>
    <r>
      <t xml:space="preserve">2, 3, 5 – Plantio implementado </t>
    </r>
    <r>
      <rPr>
        <sz val="8"/>
        <rFont val="Calibri"/>
        <family val="2"/>
        <scheme val="minor"/>
      </rPr>
      <t>(Termo de Compromisso 130/2020-III)</t>
    </r>
  </si>
  <si>
    <r>
      <t xml:space="preserve">ÁREAS DE REPLANTIO </t>
    </r>
    <r>
      <rPr>
        <sz val="9"/>
        <rFont val="Calibri"/>
        <family val="2"/>
        <scheme val="minor"/>
      </rPr>
      <t>(exceto as áreas 8 e 9)</t>
    </r>
  </si>
  <si>
    <r>
      <t>4 - Plantio implementado</t>
    </r>
    <r>
      <rPr>
        <sz val="9"/>
        <rFont val="Calibri"/>
        <family val="2"/>
        <scheme val="minor"/>
      </rPr>
      <t xml:space="preserve"> (Termo de Compromisso 238/2020-III) </t>
    </r>
  </si>
  <si>
    <r>
      <t xml:space="preserve">6 - Plantio implementado </t>
    </r>
    <r>
      <rPr>
        <sz val="8"/>
        <rFont val="Calibri"/>
        <family val="2"/>
        <scheme val="minor"/>
      </rPr>
      <t xml:space="preserve">(Termo de Compromisso 110/2021 -BAV) </t>
    </r>
  </si>
  <si>
    <r>
      <t>7 - Plantio implementado</t>
    </r>
    <r>
      <rPr>
        <sz val="8"/>
        <rFont val="Calibri"/>
        <family val="2"/>
        <scheme val="minor"/>
      </rPr>
      <t xml:space="preserve"> (Termo de Compromisso 122/2020-III)</t>
    </r>
  </si>
  <si>
    <t>8 - Área disponibilizada para replantio</t>
  </si>
  <si>
    <t>9 - Área disponibilizada para replantio</t>
  </si>
  <si>
    <t>OBSERVAÇÕES (Utilizar este campo para eventuais informações que o licitante achar pertinente)</t>
  </si>
  <si>
    <t>TABELA DE APOIO</t>
  </si>
  <si>
    <t>MÓDULO 1- COMPOSIÇÃO DA REMUNERAÇÃO</t>
  </si>
  <si>
    <t>A - Salário Base</t>
  </si>
  <si>
    <t>Grupo</t>
  </si>
  <si>
    <t>Item</t>
  </si>
  <si>
    <t>Categoria</t>
  </si>
  <si>
    <t>Salário Base</t>
  </si>
  <si>
    <t>Carga Horária Semanal</t>
  </si>
  <si>
    <t>CBO</t>
  </si>
  <si>
    <t>CCT Vinculado</t>
  </si>
  <si>
    <t xml:space="preserve">Registro MTE </t>
  </si>
  <si>
    <t xml:space="preserve">Data Base </t>
  </si>
  <si>
    <t>-</t>
  </si>
  <si>
    <t>jardineiro</t>
  </si>
  <si>
    <t>44 h/sem</t>
  </si>
  <si>
    <t>6220-10</t>
  </si>
  <si>
    <t>Nota 1 - Piso da Categoria conforme Termo Aditivo à CCT SIEMACO 2024/2025</t>
  </si>
  <si>
    <t>B - Adicional de Periculosidade</t>
  </si>
  <si>
    <t>Periculosidade</t>
  </si>
  <si>
    <t>(%) Percentual</t>
  </si>
  <si>
    <t>Salário Base Incidente</t>
  </si>
  <si>
    <t>Referência</t>
  </si>
  <si>
    <t xml:space="preserve">Salário </t>
  </si>
  <si>
    <t>Adicional de Periculosidade</t>
  </si>
  <si>
    <t>NR nº 16 M.T.E</t>
  </si>
  <si>
    <t xml:space="preserve">Nota 2 - Devido à condição de risco à saúde do trabalhador ou integridade física - Seção XIII da Lei nº 6.514, de 22 de dezembro de 1977, arts 189 a 197 da CLT, art. 7º inciso XXIII da Constituição Federal, Norma Regulamentadora nº 16 M.T.E </t>
  </si>
  <si>
    <t>C - Adicional de Insalubridade</t>
  </si>
  <si>
    <t>Grau LTCAT</t>
  </si>
  <si>
    <t>Salário Mínimo</t>
  </si>
  <si>
    <t>Adicional de Insalubridade</t>
  </si>
  <si>
    <t>NR nº 15 M.T.E</t>
  </si>
  <si>
    <r>
      <rPr>
        <sz val="8"/>
        <color rgb="FF000000"/>
        <rFont val="Calibri"/>
        <scheme val="minor"/>
      </rPr>
      <t xml:space="preserve">Nota 3 - Devido à condição de risco à saúde do trabalhador ou integridade física - Seção XIII da Lei nº 6.514, de 22 de dezembro de 1977, arts 189 a 197 da CLT, art. 7º inciso XXIII da Constituição Federal, Norma Regulamentadora nº 15 M.T.E 
</t>
    </r>
    <r>
      <rPr>
        <b/>
        <sz val="8"/>
        <color rgb="FF000000"/>
        <rFont val="Calibri"/>
        <scheme val="minor"/>
      </rPr>
      <t>Nota 4 - Obrigatório o adicional conforme cláusula décima terceira da CCT SIEMACO 2024/2025. Licitante, atentar-se à cláusula 5.8 do Termo de Referência</t>
    </r>
  </si>
  <si>
    <t>MODULO 1 - COMPOSIÇÃO DA REMUNERAÇÃO -  QUADRO RESUMO</t>
  </si>
  <si>
    <t>Insalubridade</t>
  </si>
  <si>
    <t>Total Remuneração</t>
  </si>
  <si>
    <t>MÓDULO 2- ENCARGOS E BENEFÍCIOS ANUAIS, MENSAIS E DIÁRIOS</t>
  </si>
  <si>
    <t>SUBMÓDULO 2.1 - 13º (décimo terceiro) Salário, Férias e Adicional de Férias</t>
  </si>
  <si>
    <t>Encargos Percentual</t>
  </si>
  <si>
    <t>Fundamentação</t>
  </si>
  <si>
    <t>Percentual</t>
  </si>
  <si>
    <t>A</t>
  </si>
  <si>
    <t>13º (Décimo Terceiro) Salário</t>
  </si>
  <si>
    <t>Decreto 57.155, de 1965. 
Memória de Cálculo (%)= (1/12)*100
Obs: mesmo indice do Item 14 - Anexo XII da IN 05/2017</t>
  </si>
  <si>
    <t>B</t>
  </si>
  <si>
    <t>Adicional de Férias</t>
  </si>
  <si>
    <t xml:space="preserve">Art 7º da Const. Federal.
Memória de Cálculo (%) = ((1/12)*100)/3
Provisão de 12 meses pgto adicional. </t>
  </si>
  <si>
    <t>Nota 5: Não foi computado o % de provisão de férias neste submódulo pois a prestação do serviço será continuada, não havendo interrupção nos pagamentos. Fica então previsto apenas o adicional, a fim de não haver duplicidade de pagamento, em consonância com a nota 3 da IN SEGES nº 7/2018,  já que consta a provisão de reposição do profissional no módulo 4</t>
  </si>
  <si>
    <t>SUBMÓDULO 2.2 - Encargos Previdenciários (GPS), Fundo de Garantia por Tempo de Serviço (FGTS) e Outras Contribuições</t>
  </si>
  <si>
    <t>INSS - empregador</t>
  </si>
  <si>
    <t>Art. 22 - Inciso I da Lei nº 8.212/91</t>
  </si>
  <si>
    <t>Salário-Educação</t>
  </si>
  <si>
    <t>Art. 3º - Inciso I do Decreto nº 87.043/82</t>
  </si>
  <si>
    <t>RAT</t>
  </si>
  <si>
    <t>FAP</t>
  </si>
  <si>
    <t>C</t>
  </si>
  <si>
    <t>SAT- GIL/RAT</t>
  </si>
  <si>
    <t xml:space="preserve"> Art. 22 - Inciso II - Alínea "b" e "c" da Lei nº 8.212/91, Resolução MPS/CNPS nº 1316 de 31/05/2010, Súmula 351-STJ, Decreto nº 6042/2007, Decreto nº 6957/2009 e Decreto nº 3048/99</t>
  </si>
  <si>
    <t>SAT = RAT x FAP</t>
  </si>
  <si>
    <t>D</t>
  </si>
  <si>
    <t>SESI / SESC</t>
  </si>
  <si>
    <t>Art. 30 da Lei nº 8.036/90 e Art. 1º da Lei nº 8.154/90</t>
  </si>
  <si>
    <t>RAT = % conforme código 8130-3/00- Anexo V do Decreto nº 6957 de 9 de setembro de 2009</t>
  </si>
  <si>
    <t>E</t>
  </si>
  <si>
    <t>SENAI / SENAC</t>
  </si>
  <si>
    <t xml:space="preserve">Decreto - Lei nº 2.318/86 </t>
  </si>
  <si>
    <t>FAP = fator previdenciario do licitante (conforme GFIP)</t>
  </si>
  <si>
    <t>F</t>
  </si>
  <si>
    <t>SEBRAE</t>
  </si>
  <si>
    <t>Lei nº 8.029 de 12/04/90 - Alterada pela Lei nº 8.154 de 28/12/90</t>
  </si>
  <si>
    <t>Em caso de alteração dos percentuais do submódulo 2.2, justificar:</t>
  </si>
  <si>
    <t>G</t>
  </si>
  <si>
    <t>INCRA</t>
  </si>
  <si>
    <t>Art. 1º - Inciso I do Decreto - Lei nº 1.146/70 e Lei complementar nº 11/71</t>
  </si>
  <si>
    <t>H</t>
  </si>
  <si>
    <t>FGTS</t>
  </si>
  <si>
    <t xml:space="preserve"> Art. 15 da Lei nº 8.036/90 e Art. 7º - Inciso III da Constituição Federal de 1988</t>
  </si>
  <si>
    <t>SUBMÓDULO 2.3 - BENEFÍCIOS MENSAIS E DIÁRIOS</t>
  </si>
  <si>
    <t>Preenchimento na aba BENEFÍCIOS</t>
  </si>
  <si>
    <t>MÓDULO 3- PROVISÃO PARA RESCISÃO</t>
  </si>
  <si>
    <t>3 - Provisão de Rescisão</t>
  </si>
  <si>
    <t>Tipo de Provisão</t>
  </si>
  <si>
    <t>Memória de Cálculo</t>
  </si>
  <si>
    <t>Percentual (%)</t>
  </si>
  <si>
    <t>Aviso Prévio Indenizado</t>
  </si>
  <si>
    <t xml:space="preserve">Estimativa de 5% de funcionários demitidos conforme manual MP. </t>
  </si>
  <si>
    <t>[(1/12) x5%]</t>
  </si>
  <si>
    <t>Incidência do FGTS sobre Aviso Prévio Indenizado</t>
  </si>
  <si>
    <t>8% sobre percentual de aviso prévio indenizado, que incidirá no total da remuneração</t>
  </si>
  <si>
    <t>[8%*0,42%]</t>
  </si>
  <si>
    <t xml:space="preserve">Aviso Prévio Trabalhado </t>
  </si>
  <si>
    <t>Estimativa de 95% de aviso trabalhado. Considerado a redução de 7 dias ou de 2h por dia. Percentual relativo a contrato de 12 meses</t>
  </si>
  <si>
    <t>[(7/30)/12meses]*95%</t>
  </si>
  <si>
    <t>Incidência do Sub-Módulo 2.2 - Sobre o Aviso Previo Trabalhado</t>
  </si>
  <si>
    <t>Incidência dos encargos previdenciarios e FGTS</t>
  </si>
  <si>
    <t>(Total do Submódulo 2.2)*1,85%</t>
  </si>
  <si>
    <t xml:space="preserve">Multa do FGTS e CS do Aviso Prévio Indenizado e Aviso Prévio Trabalhado  </t>
  </si>
  <si>
    <t>Conforme item 14 do Anexo XII (Conta Vinculada) da IN 005/2017, excluído o percentual da contribuição social que foi extinta pela Lei 13.932/2019</t>
  </si>
  <si>
    <t xml:space="preserve">4% sobre total da remuneração </t>
  </si>
  <si>
    <t>Nota 6 -  Item C - Aviso Prévio Trabalhado - percentual relativo ao 1º ano de contrato. A partir das suas prorrogações, esse percentual será reduzido a um décimo do valor, em consonância aos Acórdãos 1.186/2017-TCU-Plenário, Acórdãos 1904/2007-TCU-Plenário e 3006/2010-TCU-Plenário.</t>
  </si>
  <si>
    <t>MÓDULO 4- CUSTO DE REPOSIÇÃO DO PROFISSIONAL AUSENTE</t>
  </si>
  <si>
    <t>SUBMÓDULO 4.1- Ausências Legais</t>
  </si>
  <si>
    <t>Descritivo</t>
  </si>
  <si>
    <t>Memória de cálculo</t>
  </si>
  <si>
    <t>Ausência legal por ano (dias)</t>
  </si>
  <si>
    <t>Estimativa de incidência (%)</t>
  </si>
  <si>
    <t>Previsão de dias úteis de reposição ano</t>
  </si>
  <si>
    <t>Estimativa de custo mensal de reposição [(custo dia do repositor X previsão de dias úteis )/12]</t>
  </si>
  <si>
    <t>Férias</t>
  </si>
  <si>
    <t>média de 22 dias úteis/ano X custo dia/repositor</t>
  </si>
  <si>
    <t>Ausências Legais</t>
  </si>
  <si>
    <t>nº dias de ausência/365*% ocorrência</t>
  </si>
  <si>
    <t>Ausência por acidente do trabalho</t>
  </si>
  <si>
    <t>Afastamento Maternidade</t>
  </si>
  <si>
    <t>Licença paternidade</t>
  </si>
  <si>
    <t>Outros (especificar)</t>
  </si>
  <si>
    <t>Nota 7:  A- Percentual de férias provisionado de acordo o item 14 do Anexo XII - Conta Vinculada da IN nº 5/2017, que será mensalmente retido  em conta específica.</t>
  </si>
  <si>
    <t>Nota 8: Letra B-  Considerado previsão ausências legais (item B) conforem art. 473 da CLT (falecimento(2), casamento(3), docação de sangue(1), comparecimento a juízo(1), consulta médica filho (1) ou esposa gravida(2))</t>
  </si>
  <si>
    <t>Custo do repositor</t>
  </si>
  <si>
    <t>Remuneração</t>
  </si>
  <si>
    <t>1/12 do 13º salário</t>
  </si>
  <si>
    <t>1/12 de férias</t>
  </si>
  <si>
    <t>1/12 de 1/3 férias</t>
  </si>
  <si>
    <t>Subtotal</t>
  </si>
  <si>
    <t>Encargos Sociais</t>
  </si>
  <si>
    <t>Benefícios</t>
  </si>
  <si>
    <t>Total</t>
  </si>
  <si>
    <t>Custo do dia do Repositor 
(total/30 dias)</t>
  </si>
  <si>
    <t>Nota 9: Não integram a composição do cálculo de Benefícios o Vale Transporte e Vale Refeição pois quando da ausência do funcionário titular a empresa deixa de efetuar o pagamento a este funcionário e paga ao seu repositor, portanto a rubrica já encontra-se provisionada.</t>
  </si>
  <si>
    <t>MÓDULO 5- INSUMOS DIVERSOS</t>
  </si>
  <si>
    <t>Preenchimento nas abas UNIFORME, EPI, MATERIAIS e EQUIPAMENTO</t>
  </si>
  <si>
    <t>MÓDULO 6- CUSTOS INDIRETOS, TRIBUTOS E LUCRO</t>
  </si>
  <si>
    <t>6- Custos Indiretos, Tributos e Lucro</t>
  </si>
  <si>
    <t>ITEM 1 
(%)</t>
  </si>
  <si>
    <t>Custos Indiretos</t>
  </si>
  <si>
    <t>Percentuais extraídos do Caderno de Logística de Prestação de serviços de limpeza, asseio e conservação- Versão 1.0 - abril de 2014</t>
  </si>
  <si>
    <t>Lucro</t>
  </si>
  <si>
    <t>*Tributos - FAVOR LER COM ATENÇÃO A OBSERVAÇÃO DESCRITA AO FINAL DA TABELA</t>
  </si>
  <si>
    <t>C1</t>
  </si>
  <si>
    <t>Tributos Federais</t>
  </si>
  <si>
    <t xml:space="preserve">PIS - considerar o enquadramento tributário da empresa. Deverá haver comprovação documentação. Na estimativa, foi considerado  lucro real = 1,65% </t>
  </si>
  <si>
    <t>Especificar:</t>
  </si>
  <si>
    <t>OBSERVAÇÃO: CASO O ENQUADRAMENTO TRIBUTÁRIO SEJA DO SIMPLES NACIONAL, DEVE SER INFORMADO TAMBÉM O FATURAMENTO DOS ÚLTIMOS 12 MESES, COM O ENVIO DO EXTRATO DO SIMPLES NACIONAL OU DECLARAÇÃO CONTÁBIL CONSOLIDADA</t>
  </si>
  <si>
    <t xml:space="preserve">COFINS -  considerar o enquadramento tributário da empresa. Deverá haver comprovação documentação. Na estimativa, foi considerado  lucro real = 7,60% </t>
  </si>
  <si>
    <t>C2</t>
  </si>
  <si>
    <t>Tributos Estaduais</t>
  </si>
  <si>
    <t>Se houver, especificar</t>
  </si>
  <si>
    <t>C3</t>
  </si>
  <si>
    <t>Tributos Municipais</t>
  </si>
  <si>
    <t xml:space="preserve">ISS da localidade (alíquota máxima de 5%) </t>
  </si>
  <si>
    <t>C4</t>
  </si>
  <si>
    <t xml:space="preserve">Outros Tributos (Especificar) </t>
  </si>
  <si>
    <t>Se houver, especificar e encaminhar documentação comprobatória</t>
  </si>
  <si>
    <t>TABELA DE APOIO - BENEFÍCIOS</t>
  </si>
  <si>
    <t>A - Vale Transporte</t>
  </si>
  <si>
    <t>Valor unitário da tarifa</t>
  </si>
  <si>
    <t>Qtd vales por dia</t>
  </si>
  <si>
    <t>Dias trabalhados</t>
  </si>
  <si>
    <t>Custo Mensal do transporte</t>
  </si>
  <si>
    <t>(%) Desconto sobre salário base</t>
  </si>
  <si>
    <t>Valor do desconto (empregado)</t>
  </si>
  <si>
    <t>Custo efetivo Vale Transporte</t>
  </si>
  <si>
    <t>Nota 01 - Desconto do vale será  sobre o salário base, excluídos quaisquer adicionais ou vantagens - Art. 9º Decreto 95.247 de 17/11/1987</t>
  </si>
  <si>
    <t>Nota 02 - Considerado fornecimento de  VT de segunda a sábado e valores para 2024 mantidos conforme Decreto nº 22.591, de 29 de dezembro de 2022</t>
  </si>
  <si>
    <t>B - Vale Refeição</t>
  </si>
  <si>
    <t>Custo Vale Refeição</t>
  </si>
  <si>
    <t>Custo Efetivo Vale Refeição</t>
  </si>
  <si>
    <t>Observação</t>
  </si>
  <si>
    <t>Valor facial unitário (R$)</t>
  </si>
  <si>
    <t>Quantidade de vales/mês</t>
  </si>
  <si>
    <t>Custo do Vale Refeição</t>
  </si>
  <si>
    <t xml:space="preserve">Participação funcionário </t>
  </si>
  <si>
    <t>Custo por empregado</t>
  </si>
  <si>
    <t>Nota 03- Valores referenciais conforme cláusula quinta do Termo Aditivo à CCT SIEMACO 2024/2025</t>
  </si>
  <si>
    <t>C - Cesta Básica</t>
  </si>
  <si>
    <t>Valor Cesta</t>
  </si>
  <si>
    <t>Participação empregado (em R$/vale)</t>
  </si>
  <si>
    <t>Custo efetivo</t>
  </si>
  <si>
    <t>Nota 04 - Valores referenciais conforme cláusula quinta do Termo Aditivo à CCT SIEMACO 2024/2025</t>
  </si>
  <si>
    <t>D - Benefício Social Familiar</t>
  </si>
  <si>
    <t>Benefício social</t>
  </si>
  <si>
    <t>Benefício natalidade</t>
  </si>
  <si>
    <t>Nota 05 - Valores referenciais conforme cláusula vigésima segunda da CCT SIEMACO 2024/2025</t>
  </si>
  <si>
    <t>E - Auxílio Saúde</t>
  </si>
  <si>
    <t>Valor auxílio</t>
  </si>
  <si>
    <t xml:space="preserve">Participação empregado </t>
  </si>
  <si>
    <t>Nota 06 - Valores referenciais conforme cláusula décima nona da CCT SIEMACO 2024/2025</t>
  </si>
  <si>
    <t>F - Auxílio Creche</t>
  </si>
  <si>
    <t xml:space="preserve">Referência </t>
  </si>
  <si>
    <t>Incidência</t>
  </si>
  <si>
    <t>Nota 07 - Valores referenciais conforme cláusula vigésima da CCT SIEMACO 2024/2025</t>
  </si>
  <si>
    <t>G - Outros: (especificar)</t>
  </si>
  <si>
    <t xml:space="preserve">Valor </t>
  </si>
  <si>
    <t>SUBMÓDULO 2.3 - BENEFÍCIOS MENSAIS E DIÁRIOS - QUADRO RESUMO</t>
  </si>
  <si>
    <t xml:space="preserve">TOTAL </t>
  </si>
  <si>
    <t>OBSERVAÇÕES (Utilizar este campo para eventuais informações que o licitante achar pertinente).</t>
  </si>
  <si>
    <t>A - Uniformes</t>
  </si>
  <si>
    <t>Descrição</t>
  </si>
  <si>
    <t>Unidade
de Medida</t>
  </si>
  <si>
    <t>Quantidade</t>
  </si>
  <si>
    <t>Periodicidade substituição</t>
  </si>
  <si>
    <t xml:space="preserve">Quantidade anual </t>
  </si>
  <si>
    <t>Valor Unitário Médio</t>
  </si>
  <si>
    <t>Custo mensal</t>
  </si>
  <si>
    <t>Calças (em poliéster/algodão, modelo masculino e feminino, bolsos traseiros e frontais, cós com elástico);</t>
  </si>
  <si>
    <t>peça</t>
  </si>
  <si>
    <t>semestral</t>
  </si>
  <si>
    <t>Camisetas manga curta (malha fria – polister/viscose);</t>
  </si>
  <si>
    <t>Blusa de moleton por ano (em algodão/poliéster – manga longa);</t>
  </si>
  <si>
    <t>unidade</t>
  </si>
  <si>
    <t>anual</t>
  </si>
  <si>
    <t>Meia esportiva (grossa)</t>
  </si>
  <si>
    <t>par</t>
  </si>
  <si>
    <t xml:space="preserve">Macacão de chuva por ano (em pvc) </t>
  </si>
  <si>
    <t xml:space="preserve">Camiseta térmica manga longa (UV FPS 50, ou superior, feito em poliéster de alta absorção e secagem rápida) </t>
  </si>
  <si>
    <t xml:space="preserve">Chapéu estilo safari ou australiano, em poliéster, com proteção UV </t>
  </si>
  <si>
    <t>TOTAL MENSAL</t>
  </si>
  <si>
    <t>B - Equipamento de Proteção Individual</t>
  </si>
  <si>
    <t>Unidade</t>
  </si>
  <si>
    <t xml:space="preserve">Quantidade </t>
  </si>
  <si>
    <t>Quantidade anual</t>
  </si>
  <si>
    <t>Custo Mensal</t>
  </si>
  <si>
    <t>Óculos de proteção  </t>
  </si>
  <si>
    <t> semestral  </t>
  </si>
  <si>
    <t>Botas de pvc (cano longo na cor branca, com solado antiderrapante e palmilha em poliéster)</t>
  </si>
  <si>
    <t xml:space="preserve">Sapatos de segurança (em couro macio, solado baixo, forração e palmilha antibactericiana, preto para auxiliar de limpeza, branco para auxiliar de lavanderia) </t>
  </si>
  <si>
    <t>Caneleira de segurança em couro com talas em PVC</t>
  </si>
  <si>
    <t>Máscara respirador PFF2 sem válvula</t>
  </si>
  <si>
    <t>mensal</t>
  </si>
  <si>
    <t>Avental impermeável para jardinagem</t>
  </si>
  <si>
    <t>C - Materiais</t>
  </si>
  <si>
    <t>Periodicidade de substituição</t>
  </si>
  <si>
    <t xml:space="preserve">Saco de 100 litros para lixo, cor azul alta resistência, embalagem com 100 unidades </t>
  </si>
  <si>
    <t>Pacote</t>
  </si>
  <si>
    <t>Bimestral</t>
  </si>
  <si>
    <t xml:space="preserve">Protetor solar proteção UVA/UVB, FPS 50 ou superior, embalagem de 1 litro   </t>
  </si>
  <si>
    <t xml:space="preserve">Luva em algodão para jardinagem </t>
  </si>
  <si>
    <t>Par</t>
  </si>
  <si>
    <t>D - Equipamento</t>
  </si>
  <si>
    <t>Investimento inicial (em R$)</t>
  </si>
  <si>
    <t>Vida útil 
(em meses)¹</t>
  </si>
  <si>
    <t>Valor mensal</t>
  </si>
  <si>
    <t>Enxadas</t>
  </si>
  <si>
    <t>Cavadeira</t>
  </si>
  <si>
    <t>Carrinho de mão extraforte com caçamba metálica de 65 L</t>
  </si>
  <si>
    <t>Serrotinho de poda</t>
  </si>
  <si>
    <t>Pá de cavar</t>
  </si>
  <si>
    <t>Vassoura de jardim (rastelo)</t>
  </si>
  <si>
    <t>Foice de cortar capim (cabo curto)</t>
  </si>
  <si>
    <t>Tesoura de poda</t>
  </si>
  <si>
    <t>Enxadinha de jardim</t>
  </si>
  <si>
    <t>Picareta</t>
  </si>
  <si>
    <t>Enxadão estreito</t>
  </si>
  <si>
    <t>Foice</t>
  </si>
  <si>
    <t xml:space="preserve">Mangueira plástica de PVC de 50 metros de comprimento, com engate para torneiras </t>
  </si>
  <si>
    <t xml:space="preserve">Regador </t>
  </si>
  <si>
    <t>Tesourão</t>
  </si>
  <si>
    <t>Nota 1 - Prazo de vida útil baseado na IN RFB nº 1700/2017</t>
  </si>
  <si>
    <t>PROCESSO Nº 21053.001149/2019-89</t>
  </si>
  <si>
    <t>DISCRIMINAÇÃO DOS SERVIÇOS (DADOS REFERENTES À CONTRATAÇÃO)</t>
  </si>
  <si>
    <t xml:space="preserve">Data da Apresentação da Proposta (Dia / Mês / Ano) </t>
  </si>
  <si>
    <t>Empresa Licitante</t>
  </si>
  <si>
    <t>Município / UF</t>
  </si>
  <si>
    <t>CAMPINAS/SP</t>
  </si>
  <si>
    <t xml:space="preserve">Número de Meses de Execução Contratual </t>
  </si>
  <si>
    <t>12 Meses</t>
  </si>
  <si>
    <t/>
  </si>
  <si>
    <t>IDENTIFICAÇÃO DO SERVIÇO</t>
  </si>
  <si>
    <t>UNIDADE DE MEDIDA</t>
  </si>
  <si>
    <t xml:space="preserve"> Serviços continuados de jardineiro</t>
  </si>
  <si>
    <t xml:space="preserve">Convenção Coletiva / Acordo Coletivo 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</si>
  <si>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</si>
  <si>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</si>
  <si>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</si>
  <si>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</si>
  <si>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 xml:space="preserve">Valor - R$ </t>
  </si>
  <si>
    <t>Salário-Base</t>
  </si>
  <si>
    <t>2024</t>
  </si>
  <si>
    <t>vide tabela apoio</t>
  </si>
  <si>
    <t>Adicional Noturno</t>
  </si>
  <si>
    <t>Não aplicável</t>
  </si>
  <si>
    <t>Adicional de Hora noturna Reduzida</t>
  </si>
  <si>
    <t>outros (especificar)</t>
  </si>
  <si>
    <t xml:space="preserve">TOTAL MÓDULO 1 -  REMUNERAÇÃO </t>
  </si>
  <si>
    <t xml:space="preserve">MÓDULO 2 - ENCARGOS E BENEFÍCIOS ANUAIS, MENSAIS E DIÁRIOS </t>
  </si>
  <si>
    <t>Submódulo 2.1 - 13º (décimo terceiro) Salário e Adicional de Férias</t>
  </si>
  <si>
    <t>2.1</t>
  </si>
  <si>
    <t>Composição</t>
  </si>
  <si>
    <t>SUBTOTAL</t>
  </si>
  <si>
    <t>Incidência do Sub-Módulo 2.2 - Sobre 13º Salário e Adic. de Férias</t>
  </si>
  <si>
    <t>Total Submódulo 2.1</t>
  </si>
  <si>
    <t>Submódulo 2.2 - Encargos Previdenciários (GPS), Fundo de Garantia por Tempo de Serviço (FGTS) e outras contribuições.</t>
  </si>
  <si>
    <t>2.2</t>
  </si>
  <si>
    <t>Total Submódulo 2.2</t>
  </si>
  <si>
    <t>Submódulo 2.3 - Benefícios Mensais e Diários.</t>
  </si>
  <si>
    <t>2.3</t>
  </si>
  <si>
    <t xml:space="preserve">Vale - Transporte </t>
  </si>
  <si>
    <t>Memória de cálculo conforme aba "BENEFÍCIOS"</t>
  </si>
  <si>
    <t>Vale - Refeição</t>
  </si>
  <si>
    <t xml:space="preserve">Cesta básica </t>
  </si>
  <si>
    <t>Benefício Social Familiar</t>
  </si>
  <si>
    <t>Auxílio Saúde</t>
  </si>
  <si>
    <t>Auxílio Creche</t>
  </si>
  <si>
    <t>Seguro de vida</t>
  </si>
  <si>
    <t>Quadro-Resumo do Módulo 2 - Encargos e Benefícios anuais, mensais e diários</t>
  </si>
  <si>
    <t>13º (décimo terceiro) Salário, Férias e Adicional de Férias</t>
  </si>
  <si>
    <t>Encargos Previdenciários (GPS), Fundo de Garantia por Tempo de Serviço (FGTS) e outras contribuições.</t>
  </si>
  <si>
    <t>Benefícios Mensais e Diários.</t>
  </si>
  <si>
    <t>TOTAL MÓDULO 2 - ENCARGOS E BENEFÍCIOS</t>
  </si>
  <si>
    <t>MÓDULO 3 - PROVISÃO DE RESCISÃO</t>
  </si>
  <si>
    <t xml:space="preserve">Multa do FGTS e CS do Aviso Prévio Indenizado e Aviso Prévio Trabalhado </t>
  </si>
  <si>
    <t>TOTAL MÓDULO 3 - PROVISÃO DE RESCISÃO</t>
  </si>
  <si>
    <t>MÓDULO 4 - CUSTO DE REPOSIÇÃO DO PROFISSIONAL AUSENTE</t>
  </si>
  <si>
    <t>Submódulo 4.1 - Ausências Legais</t>
  </si>
  <si>
    <t>4.1</t>
  </si>
  <si>
    <t xml:space="preserve">Férias </t>
  </si>
  <si>
    <t>Memória de cálculo conforme aba "TABELA DE APOIO"</t>
  </si>
  <si>
    <t xml:space="preserve">Ausências Legais </t>
  </si>
  <si>
    <t>Licença Paternidade</t>
  </si>
  <si>
    <t>Total Submódulo 4.1</t>
  </si>
  <si>
    <t>Submódulo 4.2 - Intrajornada</t>
  </si>
  <si>
    <t>4.2</t>
  </si>
  <si>
    <t xml:space="preserve">Intrajornada </t>
  </si>
  <si>
    <t>Total Submódulo 4.2</t>
  </si>
  <si>
    <t>Quadro-Resumo do Módulo 4 - Custo de Reposição do Profissional Ausente</t>
  </si>
  <si>
    <t>TOTAL MÓDULO 4 - CUSTO DE REPOSIÇÃO DO PROFISSIONAL AUSENTE</t>
  </si>
  <si>
    <t>MÓDULO 5 - INSUMOS DIVERSOS (Uniformes, Materiais, Equipamentos e Outros)</t>
  </si>
  <si>
    <t>Uniforme</t>
  </si>
  <si>
    <t>Mensal</t>
  </si>
  <si>
    <t>Equipamentos de Proteção Individual (EPI)</t>
  </si>
  <si>
    <t>Materiais e insumos</t>
  </si>
  <si>
    <t>Equipamentos</t>
  </si>
  <si>
    <t>Outros</t>
  </si>
  <si>
    <t>TOTAL MÓDULO 5 - INSUMOS DIVERSOS</t>
  </si>
  <si>
    <t xml:space="preserve">QUADRO RESUMO DOS MÓDULOS </t>
  </si>
  <si>
    <t>MÓDULO 1 - Remuneração</t>
  </si>
  <si>
    <t>MÓDULO 2 - Encargos e Benefícios anuais, mensais e diários</t>
  </si>
  <si>
    <t>MÓDULO 3 - Provisão de Rescisão</t>
  </si>
  <si>
    <t>MÓDULO 4 - Custo de Reposição do Profissional Ausente</t>
  </si>
  <si>
    <t>MÓDULO 5 - Insumos Diversos</t>
  </si>
  <si>
    <t xml:space="preserve">TOTAL MÓDULOS </t>
  </si>
  <si>
    <t>MÓDULO 6 - CUSTOS INDIRETOS, TRIBUTOS E LUCRO</t>
  </si>
  <si>
    <t>Custos Indiretos (Estimativa - Máxima)</t>
  </si>
  <si>
    <t>Tributos (Estimativa - Máxima)</t>
  </si>
  <si>
    <t>Sub-Itens</t>
  </si>
  <si>
    <t xml:space="preserve">C.1 : Tributos Federais </t>
  </si>
  <si>
    <t xml:space="preserve">C.1.1 : PIS </t>
  </si>
  <si>
    <t>C.1.2: COFINS</t>
  </si>
  <si>
    <t xml:space="preserve">C.2 : Tributos Estaduais (Especificar) </t>
  </si>
  <si>
    <t>C.3 : Tributos Municipais</t>
  </si>
  <si>
    <t xml:space="preserve">C.4 : Outros Tributos (Especificar) </t>
  </si>
  <si>
    <t xml:space="preserve">TOTAL MÓDULO </t>
  </si>
  <si>
    <t>TOTAL DO CUSTO DO PROFISSIONAL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</si>
</sst>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-* #,##0_-;\-* #,##0_-;_-* &quot;-&quot;??_-;_-@_-"/>
    <numFmt numFmtId="167" formatCode="_-* #,##0.0000_-;\-* #,##0.0000_-;_-* &quot;-&quot;??_-;_-@_-"/>
    <numFmt numFmtId="168" formatCode="&quot; R$ &quot;#,##0.00\ ;&quot; R$ (&quot;#,##0.00\);&quot; R$ -&quot;#\ ;@\ "/>
    <numFmt numFmtId="169" formatCode="#,##0_ ;\-#,##0\ "/>
    <numFmt numFmtId="170" formatCode="_-[$R$-416]\ * #,##0.00_-;\-[$R$-416]\ * #,##0.00_-;_-[$R$-416]\ * &quot;-&quot;??_-;_-@_-"/>
    <numFmt numFmtId="171" formatCode="0.00000%"/>
  </numFmts>
  <fonts count="5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</font>
    <font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6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sz val="11"/>
      <name val="Calibri"/>
      <family val="2"/>
    </font>
    <font>
      <b/>
      <u/>
      <sz val="11"/>
      <color rgb="FF000000"/>
      <name val="Calibri"/>
      <family val="2"/>
      <scheme val="minor"/>
    </font>
    <font>
      <sz val="8"/>
      <color rgb="FF000000"/>
      <name val="Calibri"/>
      <scheme val="minor"/>
    </font>
    <font>
      <b/>
      <sz val="8"/>
      <color rgb="FF000000"/>
      <name val="Calibri"/>
      <scheme val="minor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rgb="FFF2F2F2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8" fontId="3" fillId="0" borderId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7" fillId="0" borderId="0"/>
    <xf numFmtId="168" fontId="17" fillId="0" borderId="0" applyBorder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43" fontId="0" fillId="0" borderId="0" xfId="2" applyFont="1" applyAlignment="1">
      <alignment horizontal="center"/>
    </xf>
    <xf numFmtId="43" fontId="0" fillId="0" borderId="8" xfId="2" applyFont="1" applyBorder="1" applyAlignment="1">
      <alignment horizontal="center"/>
    </xf>
    <xf numFmtId="0" fontId="6" fillId="5" borderId="0" xfId="0" applyFont="1" applyFill="1"/>
    <xf numFmtId="0" fontId="0" fillId="0" borderId="8" xfId="2" applyNumberFormat="1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5" borderId="0" xfId="0" applyFont="1" applyFill="1" applyAlignment="1">
      <alignment horizontal="center"/>
    </xf>
    <xf numFmtId="0" fontId="12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4" fillId="0" borderId="0" xfId="0" applyFont="1" applyAlignment="1">
      <alignment wrapText="1"/>
    </xf>
    <xf numFmtId="1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/>
    </xf>
    <xf numFmtId="43" fontId="16" fillId="0" borderId="8" xfId="2" applyFont="1" applyBorder="1" applyAlignment="1">
      <alignment horizontal="center"/>
    </xf>
    <xf numFmtId="43" fontId="6" fillId="0" borderId="8" xfId="0" applyNumberFormat="1" applyFont="1" applyBorder="1" applyAlignment="1">
      <alignment horizontal="center"/>
    </xf>
    <xf numFmtId="0" fontId="6" fillId="3" borderId="8" xfId="0" applyFont="1" applyFill="1" applyBorder="1"/>
    <xf numFmtId="10" fontId="0" fillId="0" borderId="0" xfId="7" applyNumberFormat="1" applyFont="1" applyAlignment="1">
      <alignment horizontal="center"/>
    </xf>
    <xf numFmtId="0" fontId="5" fillId="0" borderId="0" xfId="0" applyFont="1"/>
    <xf numFmtId="43" fontId="0" fillId="0" borderId="9" xfId="2" applyFont="1" applyBorder="1" applyAlignment="1">
      <alignment horizontal="center"/>
    </xf>
    <xf numFmtId="10" fontId="12" fillId="0" borderId="0" xfId="7" applyNumberFormat="1" applyFont="1" applyAlignment="1">
      <alignment horizontal="center"/>
    </xf>
    <xf numFmtId="9" fontId="0" fillId="0" borderId="0" xfId="7" applyFont="1"/>
    <xf numFmtId="0" fontId="6" fillId="4" borderId="20" xfId="0" applyFont="1" applyFill="1" applyBorder="1" applyAlignment="1" applyProtection="1">
      <alignment horizontal="left" vertical="center"/>
      <protection locked="0"/>
    </xf>
    <xf numFmtId="14" fontId="6" fillId="4" borderId="8" xfId="0" applyNumberFormat="1" applyFont="1" applyFill="1" applyBorder="1" applyAlignment="1" applyProtection="1">
      <alignment horizontal="left" vertical="center"/>
      <protection locked="0"/>
    </xf>
    <xf numFmtId="43" fontId="0" fillId="4" borderId="8" xfId="2" applyFont="1" applyFill="1" applyBorder="1" applyAlignment="1" applyProtection="1">
      <alignment horizontal="center"/>
      <protection locked="0"/>
    </xf>
    <xf numFmtId="43" fontId="0" fillId="4" borderId="8" xfId="2" applyFont="1" applyFill="1" applyBorder="1" applyAlignment="1" applyProtection="1">
      <alignment horizontal="center" wrapText="1"/>
      <protection locked="0"/>
    </xf>
    <xf numFmtId="17" fontId="0" fillId="4" borderId="8" xfId="2" applyNumberFormat="1" applyFont="1" applyFill="1" applyBorder="1" applyAlignment="1" applyProtection="1">
      <alignment horizontal="center" wrapText="1"/>
      <protection locked="0"/>
    </xf>
    <xf numFmtId="10" fontId="0" fillId="4" borderId="8" xfId="7" applyNumberFormat="1" applyFont="1" applyFill="1" applyBorder="1" applyAlignment="1" applyProtection="1">
      <alignment horizontal="center"/>
      <protection locked="0"/>
    </xf>
    <xf numFmtId="43" fontId="15" fillId="0" borderId="8" xfId="2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10" fontId="12" fillId="0" borderId="0" xfId="7" applyNumberFormat="1" applyFont="1" applyBorder="1" applyAlignment="1">
      <alignment horizontal="center"/>
    </xf>
    <xf numFmtId="43" fontId="0" fillId="0" borderId="8" xfId="2" applyFont="1" applyFill="1" applyBorder="1" applyAlignment="1" applyProtection="1">
      <alignment horizontal="center"/>
      <protection locked="0"/>
    </xf>
    <xf numFmtId="169" fontId="0" fillId="0" borderId="8" xfId="2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 vertical="center" wrapText="1"/>
    </xf>
    <xf numFmtId="10" fontId="6" fillId="0" borderId="8" xfId="0" applyNumberFormat="1" applyFont="1" applyBorder="1" applyAlignment="1">
      <alignment horizontal="center"/>
    </xf>
    <xf numFmtId="0" fontId="20" fillId="0" borderId="0" xfId="0" applyFont="1"/>
    <xf numFmtId="164" fontId="0" fillId="4" borderId="8" xfId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5" borderId="0" xfId="0" applyFill="1" applyAlignment="1">
      <alignment horizontal="center"/>
    </xf>
    <xf numFmtId="0" fontId="0" fillId="0" borderId="8" xfId="0" applyBorder="1"/>
    <xf numFmtId="9" fontId="0" fillId="0" borderId="8" xfId="0" applyNumberFormat="1" applyBorder="1" applyAlignment="1">
      <alignment horizontal="center"/>
    </xf>
    <xf numFmtId="0" fontId="0" fillId="3" borderId="8" xfId="0" applyFill="1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9" xfId="0" applyBorder="1"/>
    <xf numFmtId="10" fontId="0" fillId="0" borderId="8" xfId="0" applyNumberFormat="1" applyBorder="1" applyAlignment="1">
      <alignment horizontal="center"/>
    </xf>
    <xf numFmtId="0" fontId="0" fillId="0" borderId="11" xfId="0" applyBorder="1"/>
    <xf numFmtId="0" fontId="21" fillId="0" borderId="8" xfId="0" applyFont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>
      <alignment wrapText="1"/>
    </xf>
    <xf numFmtId="10" fontId="0" fillId="0" borderId="0" xfId="0" applyNumberForma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center"/>
    </xf>
    <xf numFmtId="1" fontId="0" fillId="0" borderId="8" xfId="0" applyNumberFormat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0" fontId="11" fillId="0" borderId="0" xfId="0" applyFont="1"/>
    <xf numFmtId="0" fontId="0" fillId="3" borderId="9" xfId="0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0" fillId="0" borderId="8" xfId="2" applyNumberFormat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8" xfId="1" applyNumberFormat="1" applyFont="1" applyBorder="1" applyAlignment="1">
      <alignment horizontal="center" vertical="center"/>
    </xf>
    <xf numFmtId="164" fontId="0" fillId="4" borderId="8" xfId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43" fontId="0" fillId="0" borderId="0" xfId="2" applyFont="1" applyBorder="1" applyAlignment="1">
      <alignment horizontal="left" wrapText="1"/>
    </xf>
    <xf numFmtId="43" fontId="15" fillId="0" borderId="0" xfId="2" applyFont="1" applyBorder="1" applyAlignment="1">
      <alignment horizontal="left" wrapText="1"/>
    </xf>
    <xf numFmtId="43" fontId="15" fillId="0" borderId="0" xfId="2" applyFont="1" applyFill="1" applyBorder="1" applyAlignment="1">
      <alignment horizontal="left" wrapText="1"/>
    </xf>
    <xf numFmtId="10" fontId="0" fillId="0" borderId="0" xfId="7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/>
    <xf numFmtId="0" fontId="0" fillId="0" borderId="0" xfId="0" applyAlignment="1">
      <alignment horizontal="left" vertical="justify"/>
    </xf>
    <xf numFmtId="4" fontId="24" fillId="0" borderId="8" xfId="0" applyNumberFormat="1" applyFont="1" applyBorder="1" applyAlignment="1">
      <alignment horizontal="center"/>
    </xf>
    <xf numFmtId="49" fontId="31" fillId="0" borderId="8" xfId="2" applyNumberFormat="1" applyFont="1" applyBorder="1" applyAlignment="1">
      <alignment horizontal="center"/>
    </xf>
    <xf numFmtId="164" fontId="31" fillId="0" borderId="8" xfId="1" applyFont="1" applyBorder="1"/>
    <xf numFmtId="0" fontId="0" fillId="0" borderId="8" xfId="0" applyBorder="1" applyAlignment="1">
      <alignment horizontal="center" vertical="center"/>
    </xf>
    <xf numFmtId="164" fontId="0" fillId="0" borderId="8" xfId="1" applyFont="1" applyBorder="1"/>
    <xf numFmtId="49" fontId="0" fillId="0" borderId="8" xfId="0" applyNumberFormat="1" applyBorder="1" applyAlignment="1">
      <alignment horizontal="center"/>
    </xf>
    <xf numFmtId="164" fontId="24" fillId="6" borderId="8" xfId="1" applyFont="1" applyFill="1" applyBorder="1"/>
    <xf numFmtId="4" fontId="0" fillId="0" borderId="0" xfId="0" applyNumberFormat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43" fontId="0" fillId="0" borderId="0" xfId="0" applyNumberFormat="1"/>
    <xf numFmtId="164" fontId="6" fillId="0" borderId="8" xfId="1" applyFont="1" applyBorder="1"/>
    <xf numFmtId="164" fontId="6" fillId="7" borderId="8" xfId="1" applyFont="1" applyFill="1" applyBorder="1"/>
    <xf numFmtId="10" fontId="31" fillId="0" borderId="8" xfId="2" applyNumberFormat="1" applyFont="1" applyBorder="1" applyAlignment="1">
      <alignment horizontal="center"/>
    </xf>
    <xf numFmtId="10" fontId="24" fillId="7" borderId="8" xfId="2" applyNumberFormat="1" applyFont="1" applyFill="1" applyBorder="1" applyAlignment="1">
      <alignment horizontal="center"/>
    </xf>
    <xf numFmtId="164" fontId="6" fillId="6" borderId="8" xfId="1" applyFont="1" applyFill="1" applyBorder="1"/>
    <xf numFmtId="4" fontId="6" fillId="0" borderId="8" xfId="0" applyNumberFormat="1" applyFont="1" applyBorder="1" applyAlignment="1">
      <alignment horizontal="center"/>
    </xf>
    <xf numFmtId="10" fontId="0" fillId="0" borderId="8" xfId="0" applyNumberFormat="1" applyBorder="1" applyAlignment="1">
      <alignment horizontal="center" vertical="center"/>
    </xf>
    <xf numFmtId="10" fontId="0" fillId="0" borderId="8" xfId="7" applyNumberFormat="1" applyFont="1" applyBorder="1" applyAlignment="1">
      <alignment horizontal="center" vertical="center"/>
    </xf>
    <xf numFmtId="10" fontId="6" fillId="7" borderId="8" xfId="0" applyNumberFormat="1" applyFont="1" applyFill="1" applyBorder="1" applyAlignment="1">
      <alignment horizontal="center"/>
    </xf>
    <xf numFmtId="164" fontId="6" fillId="0" borderId="0" xfId="1" applyFont="1"/>
    <xf numFmtId="10" fontId="11" fillId="0" borderId="8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64" fontId="12" fillId="0" borderId="8" xfId="1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10" fontId="12" fillId="0" borderId="8" xfId="0" applyNumberFormat="1" applyFont="1" applyBorder="1" applyAlignment="1">
      <alignment horizontal="center"/>
    </xf>
    <xf numFmtId="164" fontId="12" fillId="0" borderId="8" xfId="1" applyFont="1" applyBorder="1"/>
    <xf numFmtId="0" fontId="12" fillId="0" borderId="8" xfId="0" applyFont="1" applyBorder="1" applyAlignment="1">
      <alignment horizontal="left"/>
    </xf>
    <xf numFmtId="10" fontId="12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12" fillId="0" borderId="0" xfId="0" applyFont="1" applyAlignment="1">
      <alignment horizontal="left"/>
    </xf>
    <xf numFmtId="10" fontId="12" fillId="0" borderId="0" xfId="0" applyNumberFormat="1" applyFont="1" applyAlignment="1">
      <alignment horizontal="center"/>
    </xf>
    <xf numFmtId="164" fontId="12" fillId="0" borderId="0" xfId="1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center"/>
    </xf>
    <xf numFmtId="0" fontId="2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0" fontId="6" fillId="0" borderId="8" xfId="0" applyFont="1" applyBorder="1"/>
    <xf numFmtId="0" fontId="6" fillId="0" borderId="0" xfId="0" applyFont="1" applyAlignment="1">
      <alignment horizontal="center" vertical="center"/>
    </xf>
    <xf numFmtId="10" fontId="6" fillId="0" borderId="8" xfId="7" applyNumberFormat="1" applyFont="1" applyFill="1" applyBorder="1" applyAlignment="1" applyProtection="1">
      <alignment horizontal="center"/>
      <protection locked="0"/>
    </xf>
    <xf numFmtId="0" fontId="33" fillId="0" borderId="0" xfId="0" applyFont="1" applyAlignment="1">
      <alignment horizontal="left"/>
    </xf>
    <xf numFmtId="43" fontId="16" fillId="0" borderId="0" xfId="0" applyNumberFormat="1" applyFont="1" applyAlignment="1">
      <alignment horizontal="left" wrapText="1"/>
    </xf>
    <xf numFmtId="0" fontId="6" fillId="7" borderId="16" xfId="0" applyFont="1" applyFill="1" applyBorder="1" applyAlignment="1">
      <alignment horizontal="center"/>
    </xf>
    <xf numFmtId="0" fontId="6" fillId="7" borderId="16" xfId="0" applyFont="1" applyFill="1" applyBorder="1" applyAlignment="1">
      <alignment horizontal="left"/>
    </xf>
    <xf numFmtId="164" fontId="0" fillId="7" borderId="16" xfId="1" applyFont="1" applyFill="1" applyBorder="1" applyAlignment="1">
      <alignment horizontal="center"/>
    </xf>
    <xf numFmtId="164" fontId="6" fillId="7" borderId="29" xfId="1" applyFont="1" applyFill="1" applyBorder="1" applyAlignment="1">
      <alignment horizontal="center"/>
    </xf>
    <xf numFmtId="43" fontId="5" fillId="6" borderId="18" xfId="2" applyFont="1" applyFill="1" applyBorder="1" applyAlignment="1">
      <alignment horizontal="center"/>
    </xf>
    <xf numFmtId="9" fontId="12" fillId="0" borderId="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43" fontId="0" fillId="0" borderId="16" xfId="2" applyFont="1" applyBorder="1" applyAlignment="1">
      <alignment horizontal="center"/>
    </xf>
    <xf numFmtId="43" fontId="0" fillId="0" borderId="16" xfId="0" applyNumberFormat="1" applyBorder="1" applyAlignment="1">
      <alignment horizontal="center"/>
    </xf>
    <xf numFmtId="43" fontId="6" fillId="0" borderId="29" xfId="0" applyNumberFormat="1" applyFont="1" applyBorder="1" applyAlignment="1">
      <alignment horizontal="center"/>
    </xf>
    <xf numFmtId="43" fontId="15" fillId="0" borderId="8" xfId="2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10" fontId="0" fillId="0" borderId="8" xfId="7" applyNumberFormat="1" applyFont="1" applyFill="1" applyBorder="1" applyAlignment="1" applyProtection="1">
      <alignment horizontal="center"/>
      <protection locked="0"/>
    </xf>
    <xf numFmtId="0" fontId="12" fillId="0" borderId="8" xfId="0" applyFont="1" applyBorder="1" applyAlignment="1">
      <alignment horizontal="right"/>
    </xf>
    <xf numFmtId="167" fontId="12" fillId="4" borderId="8" xfId="2" applyNumberFormat="1" applyFont="1" applyFill="1" applyBorder="1" applyAlignment="1" applyProtection="1">
      <alignment horizontal="center"/>
      <protection locked="0"/>
    </xf>
    <xf numFmtId="10" fontId="0" fillId="0" borderId="0" xfId="7" applyNumberFormat="1" applyFont="1" applyBorder="1" applyAlignment="1">
      <alignment horizontal="center"/>
    </xf>
    <xf numFmtId="0" fontId="21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0" fillId="0" borderId="8" xfId="0" applyBorder="1" applyAlignment="1">
      <alignment horizontal="left"/>
    </xf>
    <xf numFmtId="164" fontId="16" fillId="0" borderId="8" xfId="0" applyNumberFormat="1" applyFont="1" applyBorder="1"/>
    <xf numFmtId="0" fontId="0" fillId="0" borderId="0" xfId="0" applyAlignment="1">
      <alignment horizontal="left"/>
    </xf>
    <xf numFmtId="164" fontId="16" fillId="0" borderId="0" xfId="0" applyNumberFormat="1" applyFont="1"/>
    <xf numFmtId="2" fontId="0" fillId="0" borderId="0" xfId="22" applyNumberFormat="1" applyFont="1" applyFill="1" applyBorder="1" applyAlignment="1" applyProtection="1">
      <alignment horizontal="center"/>
    </xf>
    <xf numFmtId="0" fontId="6" fillId="0" borderId="8" xfId="0" applyFont="1" applyBorder="1" applyAlignment="1">
      <alignment horizontal="left" wrapText="1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34" fillId="0" borderId="0" xfId="0" applyFont="1"/>
    <xf numFmtId="0" fontId="2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5" fillId="0" borderId="0" xfId="0" applyFont="1"/>
    <xf numFmtId="0" fontId="22" fillId="0" borderId="8" xfId="7" applyNumberFormat="1" applyFont="1" applyFill="1" applyBorder="1" applyAlignment="1" applyProtection="1">
      <alignment horizontal="center" vertical="center" wrapText="1"/>
      <protection locked="0"/>
    </xf>
    <xf numFmtId="43" fontId="0" fillId="0" borderId="9" xfId="2" applyFont="1" applyBorder="1" applyAlignment="1">
      <alignment wrapText="1"/>
    </xf>
    <xf numFmtId="0" fontId="6" fillId="0" borderId="0" xfId="0" applyFont="1" applyAlignment="1">
      <alignment horizontal="left" vertical="top"/>
    </xf>
    <xf numFmtId="10" fontId="0" fillId="0" borderId="8" xfId="0" applyNumberFormat="1" applyBorder="1" applyAlignment="1">
      <alignment horizontal="center" wrapText="1"/>
    </xf>
    <xf numFmtId="43" fontId="0" fillId="0" borderId="8" xfId="2" applyFont="1" applyBorder="1" applyAlignment="1">
      <alignment wrapText="1"/>
    </xf>
    <xf numFmtId="0" fontId="0" fillId="0" borderId="0" xfId="0" applyAlignment="1">
      <alignment horizontal="left" vertical="center"/>
    </xf>
    <xf numFmtId="0" fontId="0" fillId="4" borderId="8" xfId="0" applyFill="1" applyBorder="1" applyProtection="1">
      <protection locked="0"/>
    </xf>
    <xf numFmtId="0" fontId="31" fillId="0" borderId="8" xfId="0" applyFont="1" applyBorder="1" applyAlignment="1">
      <alignment horizontal="center" vertical="center"/>
    </xf>
    <xf numFmtId="43" fontId="0" fillId="0" borderId="2" xfId="1" applyNumberFormat="1" applyFont="1" applyFill="1" applyBorder="1" applyAlignment="1">
      <alignment horizontal="center" vertical="center"/>
    </xf>
    <xf numFmtId="164" fontId="11" fillId="11" borderId="3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3" fontId="2" fillId="0" borderId="0" xfId="0" applyNumberFormat="1" applyFont="1"/>
    <xf numFmtId="10" fontId="0" fillId="4" borderId="8" xfId="0" applyNumberFormat="1" applyFill="1" applyBorder="1" applyAlignment="1" applyProtection="1">
      <alignment horizontal="center"/>
      <protection locked="0"/>
    </xf>
    <xf numFmtId="43" fontId="0" fillId="4" borderId="8" xfId="0" applyNumberFormat="1" applyFill="1" applyBorder="1" applyAlignment="1">
      <alignment horizontal="center"/>
    </xf>
    <xf numFmtId="43" fontId="0" fillId="4" borderId="9" xfId="0" applyNumberFormat="1" applyFill="1" applyBorder="1" applyAlignment="1">
      <alignment horizontal="center"/>
    </xf>
    <xf numFmtId="0" fontId="27" fillId="0" borderId="8" xfId="0" applyFont="1" applyBorder="1" applyAlignment="1" applyProtection="1">
      <alignment horizontal="center" vertical="center" wrapText="1"/>
      <protection locked="0"/>
    </xf>
    <xf numFmtId="0" fontId="35" fillId="0" borderId="0" xfId="0" applyFont="1"/>
    <xf numFmtId="0" fontId="13" fillId="4" borderId="22" xfId="0" applyFont="1" applyFill="1" applyBorder="1" applyAlignment="1" applyProtection="1">
      <alignment horizontal="center"/>
      <protection locked="0"/>
    </xf>
    <xf numFmtId="0" fontId="13" fillId="4" borderId="10" xfId="0" applyFont="1" applyFill="1" applyBorder="1" applyAlignment="1" applyProtection="1">
      <alignment horizontal="center"/>
      <protection locked="0"/>
    </xf>
    <xf numFmtId="0" fontId="13" fillId="4" borderId="26" xfId="0" applyFont="1" applyFill="1" applyBorder="1" applyAlignment="1" applyProtection="1">
      <alignment horizontal="center"/>
      <protection locked="0"/>
    </xf>
    <xf numFmtId="0" fontId="13" fillId="4" borderId="24" xfId="0" applyFont="1" applyFill="1" applyBorder="1" applyAlignment="1" applyProtection="1">
      <alignment horizontal="center"/>
      <protection locked="0"/>
    </xf>
    <xf numFmtId="0" fontId="13" fillId="4" borderId="13" xfId="0" applyFont="1" applyFill="1" applyBorder="1" applyAlignment="1" applyProtection="1">
      <alignment horizontal="center"/>
      <protection locked="0"/>
    </xf>
    <xf numFmtId="0" fontId="13" fillId="4" borderId="25" xfId="0" applyFont="1" applyFill="1" applyBorder="1" applyAlignment="1" applyProtection="1">
      <alignment horizontal="center"/>
      <protection locked="0"/>
    </xf>
    <xf numFmtId="0" fontId="13" fillId="4" borderId="4" xfId="0" applyFont="1" applyFill="1" applyBorder="1" applyAlignment="1" applyProtection="1">
      <alignment horizontal="center"/>
      <protection locked="0"/>
    </xf>
    <xf numFmtId="0" fontId="13" fillId="4" borderId="19" xfId="0" applyFont="1" applyFill="1" applyBorder="1" applyAlignment="1" applyProtection="1">
      <alignment horizontal="center"/>
      <protection locked="0"/>
    </xf>
    <xf numFmtId="0" fontId="13" fillId="4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9" fontId="12" fillId="4" borderId="8" xfId="0" applyNumberFormat="1" applyFont="1" applyFill="1" applyBorder="1" applyAlignment="1">
      <alignment horizontal="center"/>
    </xf>
    <xf numFmtId="0" fontId="27" fillId="4" borderId="8" xfId="0" applyFont="1" applyFill="1" applyBorder="1" applyAlignment="1" applyProtection="1">
      <alignment horizontal="center" vertical="center" wrapText="1"/>
      <protection locked="0"/>
    </xf>
    <xf numFmtId="0" fontId="22" fillId="4" borderId="8" xfId="7" applyNumberFormat="1" applyFont="1" applyFill="1" applyBorder="1" applyAlignment="1" applyProtection="1">
      <alignment horizontal="center" vertical="center" wrapText="1"/>
      <protection locked="0"/>
    </xf>
    <xf numFmtId="10" fontId="27" fillId="4" borderId="8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0" fillId="2" borderId="0" xfId="0" applyFill="1" applyAlignment="1">
      <alignment wrapText="1"/>
    </xf>
    <xf numFmtId="0" fontId="25" fillId="2" borderId="0" xfId="0" applyFont="1" applyFill="1" applyAlignment="1">
      <alignment horizontal="center"/>
    </xf>
    <xf numFmtId="0" fontId="14" fillId="2" borderId="0" xfId="0" applyFont="1" applyFill="1" applyAlignment="1">
      <alignment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20" fillId="2" borderId="0" xfId="0" applyFont="1" applyFill="1"/>
    <xf numFmtId="14" fontId="6" fillId="2" borderId="0" xfId="0" applyNumberFormat="1" applyFont="1" applyFill="1" applyAlignment="1">
      <alignment horizontal="left" vertical="center"/>
    </xf>
    <xf numFmtId="44" fontId="0" fillId="2" borderId="0" xfId="0" applyNumberFormat="1" applyFill="1"/>
    <xf numFmtId="0" fontId="24" fillId="11" borderId="8" xfId="0" applyFont="1" applyFill="1" applyBorder="1" applyAlignment="1">
      <alignment horizontal="center" vertical="center" wrapText="1"/>
    </xf>
    <xf numFmtId="0" fontId="24" fillId="11" borderId="9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29" fillId="2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0" fontId="21" fillId="2" borderId="0" xfId="0" applyNumberFormat="1" applyFont="1" applyFill="1" applyAlignment="1" applyProtection="1">
      <alignment horizontal="center" vertical="center" wrapText="1"/>
      <protection locked="0"/>
    </xf>
    <xf numFmtId="43" fontId="12" fillId="2" borderId="0" xfId="0" applyNumberFormat="1" applyFont="1" applyFill="1" applyAlignment="1" applyProtection="1">
      <alignment horizontal="center" vertical="center" wrapText="1"/>
      <protection locked="0"/>
    </xf>
    <xf numFmtId="43" fontId="16" fillId="0" borderId="8" xfId="0" applyNumberFormat="1" applyFont="1" applyBorder="1" applyAlignment="1">
      <alignment horizontal="center" wrapText="1"/>
    </xf>
    <xf numFmtId="164" fontId="16" fillId="0" borderId="8" xfId="1" applyFont="1" applyBorder="1" applyAlignment="1">
      <alignment horizontal="center" wrapText="1"/>
    </xf>
    <xf numFmtId="10" fontId="0" fillId="0" borderId="0" xfId="7" applyNumberFormat="1" applyFont="1" applyFill="1" applyBorder="1" applyAlignment="1">
      <alignment horizontal="center"/>
    </xf>
    <xf numFmtId="0" fontId="6" fillId="0" borderId="8" xfId="0" applyFont="1" applyBorder="1" applyAlignment="1">
      <alignment wrapText="1"/>
    </xf>
    <xf numFmtId="0" fontId="6" fillId="7" borderId="15" xfId="0" applyFont="1" applyFill="1" applyBorder="1" applyAlignment="1">
      <alignment horizontal="center"/>
    </xf>
    <xf numFmtId="0" fontId="13" fillId="0" borderId="0" xfId="0" applyFont="1"/>
    <xf numFmtId="43" fontId="0" fillId="0" borderId="0" xfId="2" applyFont="1" applyFill="1" applyAlignment="1">
      <alignment horizontal="center"/>
    </xf>
    <xf numFmtId="166" fontId="0" fillId="0" borderId="0" xfId="0" applyNumberFormat="1" applyAlignment="1">
      <alignment horizontal="center"/>
    </xf>
    <xf numFmtId="43" fontId="6" fillId="0" borderId="3" xfId="2" applyFont="1" applyBorder="1" applyAlignment="1">
      <alignment horizontal="center"/>
    </xf>
    <xf numFmtId="0" fontId="6" fillId="6" borderId="35" xfId="0" applyFont="1" applyFill="1" applyBorder="1" applyAlignment="1">
      <alignment horizont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44" fontId="28" fillId="2" borderId="7" xfId="5" applyFont="1" applyFill="1" applyBorder="1" applyAlignment="1" applyProtection="1">
      <alignment horizontal="center" vertical="center" wrapText="1"/>
    </xf>
    <xf numFmtId="0" fontId="28" fillId="11" borderId="36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38" xfId="0" applyFont="1" applyFill="1" applyBorder="1" applyAlignment="1">
      <alignment horizontal="center" vertical="center" wrapText="1"/>
    </xf>
    <xf numFmtId="0" fontId="29" fillId="2" borderId="1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justify" vertical="center" wrapText="1"/>
    </xf>
    <xf numFmtId="44" fontId="29" fillId="2" borderId="29" xfId="5" applyFont="1" applyFill="1" applyBorder="1" applyAlignment="1">
      <alignment horizontal="center" vertical="center" wrapText="1"/>
    </xf>
    <xf numFmtId="44" fontId="29" fillId="2" borderId="8" xfId="5" applyFont="1" applyFill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left" vertical="center"/>
      <protection locked="0"/>
    </xf>
    <xf numFmtId="14" fontId="6" fillId="0" borderId="8" xfId="0" applyNumberFormat="1" applyFont="1" applyBorder="1" applyAlignment="1" applyProtection="1">
      <alignment horizontal="left" vertical="center"/>
      <protection locked="0"/>
    </xf>
    <xf numFmtId="0" fontId="0" fillId="2" borderId="0" xfId="0" applyFill="1" applyProtection="1">
      <protection locked="0"/>
    </xf>
    <xf numFmtId="43" fontId="12" fillId="0" borderId="0" xfId="0" applyNumberFormat="1" applyFont="1" applyAlignment="1" applyProtection="1">
      <alignment horizontal="center" vertical="center" wrapText="1"/>
      <protection locked="0"/>
    </xf>
    <xf numFmtId="0" fontId="38" fillId="0" borderId="0" xfId="0" applyFont="1"/>
    <xf numFmtId="169" fontId="29" fillId="2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22" fillId="0" borderId="8" xfId="0" applyNumberFormat="1" applyFont="1" applyBorder="1" applyAlignment="1" applyProtection="1">
      <alignment horizontal="center" vertical="center" wrapText="1"/>
      <protection locked="0"/>
    </xf>
    <xf numFmtId="43" fontId="0" fillId="4" borderId="8" xfId="2" applyFont="1" applyFill="1" applyBorder="1" applyAlignment="1" applyProtection="1">
      <alignment horizontal="right"/>
      <protection locked="0"/>
    </xf>
    <xf numFmtId="43" fontId="12" fillId="0" borderId="0" xfId="2" applyFont="1" applyFill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44" fontId="29" fillId="0" borderId="16" xfId="5" applyFont="1" applyBorder="1" applyAlignment="1">
      <alignment horizontal="center" vertical="center" wrapText="1"/>
    </xf>
    <xf numFmtId="44" fontId="29" fillId="12" borderId="29" xfId="5" applyFont="1" applyFill="1" applyBorder="1" applyAlignment="1">
      <alignment horizontal="center" vertical="center" wrapText="1"/>
    </xf>
    <xf numFmtId="0" fontId="28" fillId="12" borderId="36" xfId="0" applyFont="1" applyFill="1" applyBorder="1" applyAlignment="1">
      <alignment horizontal="center" vertical="center" wrapText="1"/>
    </xf>
    <xf numFmtId="0" fontId="28" fillId="12" borderId="37" xfId="0" applyFont="1" applyFill="1" applyBorder="1" applyAlignment="1">
      <alignment horizontal="center" vertical="center" wrapText="1"/>
    </xf>
    <xf numFmtId="0" fontId="28" fillId="12" borderId="38" xfId="0" applyFont="1" applyFill="1" applyBorder="1" applyAlignment="1">
      <alignment horizontal="center" vertical="center" wrapText="1"/>
    </xf>
    <xf numFmtId="43" fontId="6" fillId="0" borderId="8" xfId="0" applyNumberFormat="1" applyFont="1" applyBorder="1"/>
    <xf numFmtId="0" fontId="6" fillId="0" borderId="8" xfId="0" applyFont="1" applyBorder="1" applyAlignment="1" applyProtection="1">
      <alignment horizontal="left" vertical="center"/>
      <protection locked="0"/>
    </xf>
    <xf numFmtId="44" fontId="28" fillId="2" borderId="43" xfId="5" applyFont="1" applyFill="1" applyBorder="1" applyAlignment="1" applyProtection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4" xfId="0" applyBorder="1" applyAlignment="1">
      <alignment horizontal="left"/>
    </xf>
    <xf numFmtId="0" fontId="24" fillId="11" borderId="1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31" fillId="0" borderId="8" xfId="0" applyFont="1" applyBorder="1" applyAlignment="1">
      <alignment horizontal="left" vertical="center" wrapText="1"/>
    </xf>
    <xf numFmtId="0" fontId="6" fillId="5" borderId="0" xfId="0" applyFont="1" applyFill="1" applyAlignment="1">
      <alignment horizontal="left"/>
    </xf>
    <xf numFmtId="0" fontId="40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42" fillId="0" borderId="0" xfId="0" applyFont="1"/>
    <xf numFmtId="0" fontId="6" fillId="0" borderId="0" xfId="0" applyFont="1" applyAlignment="1">
      <alignment wrapText="1"/>
    </xf>
    <xf numFmtId="164" fontId="0" fillId="4" borderId="9" xfId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14" xfId="0" applyBorder="1"/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0" xfId="2" applyNumberFormat="1" applyFont="1" applyBorder="1" applyAlignment="1">
      <alignment horizontal="center" vertical="center"/>
    </xf>
    <xf numFmtId="0" fontId="31" fillId="0" borderId="8" xfId="2" applyNumberFormat="1" applyFont="1" applyFill="1" applyBorder="1" applyAlignment="1">
      <alignment horizontal="center" vertical="center"/>
    </xf>
    <xf numFmtId="0" fontId="6" fillId="0" borderId="8" xfId="0" applyFont="1" applyBorder="1" applyAlignment="1" applyProtection="1">
      <alignment vertical="center" wrapText="1"/>
      <protection locked="0"/>
    </xf>
    <xf numFmtId="0" fontId="24" fillId="11" borderId="8" xfId="0" applyFont="1" applyFill="1" applyBorder="1" applyAlignment="1">
      <alignment horizontal="center" vertical="center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center" wrapText="1"/>
    </xf>
    <xf numFmtId="0" fontId="43" fillId="14" borderId="22" xfId="0" applyFont="1" applyFill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0" fillId="3" borderId="49" xfId="0" applyFill="1" applyBorder="1" applyAlignment="1">
      <alignment vertical="center"/>
    </xf>
    <xf numFmtId="0" fontId="0" fillId="3" borderId="50" xfId="0" applyFill="1" applyBorder="1"/>
    <xf numFmtId="0" fontId="6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52" xfId="0" applyFill="1" applyBorder="1"/>
    <xf numFmtId="0" fontId="43" fillId="0" borderId="25" xfId="0" applyFont="1" applyBorder="1" applyAlignment="1">
      <alignment horizontal="center" vertical="center"/>
    </xf>
    <xf numFmtId="0" fontId="43" fillId="14" borderId="25" xfId="0" applyFont="1" applyFill="1" applyBorder="1" applyAlignment="1">
      <alignment horizontal="center" vertical="center"/>
    </xf>
    <xf numFmtId="0" fontId="43" fillId="3" borderId="25" xfId="0" applyFont="1" applyFill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4" fillId="3" borderId="0" xfId="0" applyFont="1" applyFill="1" applyAlignment="1">
      <alignment horizontal="left" vertical="center"/>
    </xf>
    <xf numFmtId="0" fontId="44" fillId="0" borderId="4" xfId="0" applyFont="1" applyBorder="1" applyAlignment="1">
      <alignment wrapText="1"/>
    </xf>
    <xf numFmtId="0" fontId="0" fillId="4" borderId="8" xfId="0" applyFill="1" applyBorder="1" applyAlignment="1">
      <alignment horizontal="center" vertical="center"/>
    </xf>
    <xf numFmtId="0" fontId="6" fillId="4" borderId="8" xfId="0" applyFont="1" applyFill="1" applyBorder="1" applyAlignment="1" applyProtection="1">
      <alignment vertical="center"/>
      <protection locked="0"/>
    </xf>
    <xf numFmtId="0" fontId="29" fillId="2" borderId="14" xfId="0" applyFont="1" applyFill="1" applyBorder="1" applyAlignment="1">
      <alignment vertical="center" wrapText="1"/>
    </xf>
    <xf numFmtId="44" fontId="28" fillId="2" borderId="42" xfId="5" applyFont="1" applyFill="1" applyBorder="1" applyAlignment="1" applyProtection="1">
      <alignment horizontal="center" vertical="center" wrapText="1"/>
    </xf>
    <xf numFmtId="169" fontId="29" fillId="2" borderId="42" xfId="0" applyNumberFormat="1" applyFont="1" applyFill="1" applyBorder="1" applyAlignment="1">
      <alignment horizontal="center" vertical="center" wrapText="1"/>
    </xf>
    <xf numFmtId="0" fontId="29" fillId="2" borderId="42" xfId="0" applyFont="1" applyFill="1" applyBorder="1" applyAlignment="1">
      <alignment horizontal="center" vertical="center" wrapText="1"/>
    </xf>
    <xf numFmtId="0" fontId="6" fillId="0" borderId="8" xfId="0" applyFont="1" applyBorder="1" applyAlignment="1" applyProtection="1">
      <alignment vertical="center"/>
      <protection locked="0"/>
    </xf>
    <xf numFmtId="0" fontId="29" fillId="2" borderId="30" xfId="0" applyFont="1" applyFill="1" applyBorder="1" applyAlignment="1">
      <alignment vertical="center" wrapText="1"/>
    </xf>
    <xf numFmtId="0" fontId="36" fillId="2" borderId="16" xfId="0" applyFont="1" applyFill="1" applyBorder="1" applyAlignment="1">
      <alignment horizontal="center" vertical="center" wrapText="1"/>
    </xf>
    <xf numFmtId="3" fontId="12" fillId="2" borderId="16" xfId="0" applyNumberFormat="1" applyFont="1" applyFill="1" applyBorder="1" applyAlignment="1">
      <alignment horizontal="center" vertical="center" wrapText="1"/>
    </xf>
    <xf numFmtId="3" fontId="29" fillId="2" borderId="30" xfId="0" applyNumberFormat="1" applyFont="1" applyFill="1" applyBorder="1" applyAlignment="1">
      <alignment horizontal="center" vertical="center" wrapText="1"/>
    </xf>
    <xf numFmtId="44" fontId="29" fillId="4" borderId="16" xfId="5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left" vertical="center"/>
      <protection locked="0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>
      <alignment horizontal="center" wrapText="1"/>
    </xf>
    <xf numFmtId="4" fontId="12" fillId="0" borderId="8" xfId="0" applyNumberFormat="1" applyFont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3" fontId="12" fillId="0" borderId="8" xfId="0" applyNumberFormat="1" applyFont="1" applyBorder="1" applyAlignment="1">
      <alignment horizontal="center" vertical="center"/>
    </xf>
    <xf numFmtId="0" fontId="12" fillId="2" borderId="14" xfId="0" applyFont="1" applyFill="1" applyBorder="1" applyAlignment="1">
      <alignment horizontal="left" vertical="center" wrapText="1"/>
    </xf>
    <xf numFmtId="4" fontId="12" fillId="2" borderId="8" xfId="0" applyNumberFormat="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left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2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left" vertical="center"/>
    </xf>
    <xf numFmtId="4" fontId="12" fillId="2" borderId="9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left" vertical="center"/>
    </xf>
    <xf numFmtId="4" fontId="12" fillId="2" borderId="23" xfId="0" applyNumberFormat="1" applyFont="1" applyFill="1" applyBorder="1" applyAlignment="1">
      <alignment horizontal="center" vertical="center"/>
    </xf>
    <xf numFmtId="4" fontId="12" fillId="2" borderId="22" xfId="0" applyNumberFormat="1" applyFont="1" applyFill="1" applyBorder="1" applyAlignment="1">
      <alignment horizontal="center" vertical="center" wrapText="1"/>
    </xf>
    <xf numFmtId="3" fontId="12" fillId="2" borderId="9" xfId="0" applyNumberFormat="1" applyFont="1" applyFill="1" applyBorder="1" applyAlignment="1">
      <alignment horizontal="center" vertical="center"/>
    </xf>
    <xf numFmtId="0" fontId="11" fillId="13" borderId="8" xfId="0" applyFont="1" applyFill="1" applyBorder="1" applyAlignment="1">
      <alignment horizontal="center" vertical="center"/>
    </xf>
    <xf numFmtId="0" fontId="11" fillId="13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  <xf numFmtId="0" fontId="11" fillId="11" borderId="26" xfId="0" applyFont="1" applyFill="1" applyBorder="1" applyAlignment="1">
      <alignment horizontal="left" vertical="center"/>
    </xf>
    <xf numFmtId="4" fontId="11" fillId="11" borderId="22" xfId="0" applyNumberFormat="1" applyFont="1" applyFill="1" applyBorder="1" applyAlignment="1">
      <alignment horizontal="center" vertical="center"/>
    </xf>
    <xf numFmtId="0" fontId="11" fillId="11" borderId="8" xfId="0" applyFont="1" applyFill="1" applyBorder="1" applyAlignment="1">
      <alignment horizontal="left" vertical="center"/>
    </xf>
    <xf numFmtId="4" fontId="11" fillId="11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28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4" fontId="29" fillId="2" borderId="16" xfId="5" applyFont="1" applyFill="1" applyBorder="1" applyAlignment="1" applyProtection="1">
      <alignment vertical="center" wrapText="1"/>
    </xf>
    <xf numFmtId="44" fontId="28" fillId="2" borderId="29" xfId="5" applyFont="1" applyFill="1" applyBorder="1" applyAlignment="1" applyProtection="1">
      <alignment vertical="center" wrapText="1"/>
    </xf>
    <xf numFmtId="164" fontId="4" fillId="0" borderId="8" xfId="1" applyFont="1" applyBorder="1" applyAlignment="1">
      <alignment horizontal="center" vertical="center"/>
    </xf>
    <xf numFmtId="0" fontId="11" fillId="11" borderId="8" xfId="0" applyFont="1" applyFill="1" applyBorder="1" applyAlignment="1">
      <alignment horizontal="center" vertical="center" wrapText="1"/>
    </xf>
    <xf numFmtId="164" fontId="0" fillId="4" borderId="9" xfId="1" applyFont="1" applyFill="1" applyBorder="1" applyAlignment="1" applyProtection="1">
      <alignment vertical="center"/>
      <protection locked="0"/>
    </xf>
    <xf numFmtId="170" fontId="0" fillId="0" borderId="2" xfId="1" applyNumberFormat="1" applyFont="1" applyFill="1" applyBorder="1" applyAlignment="1">
      <alignment horizontal="center" vertical="center"/>
    </xf>
    <xf numFmtId="164" fontId="24" fillId="11" borderId="44" xfId="0" applyNumberFormat="1" applyFont="1" applyFill="1" applyBorder="1" applyAlignment="1">
      <alignment horizontal="right" vertical="center"/>
    </xf>
    <xf numFmtId="0" fontId="24" fillId="11" borderId="25" xfId="0" applyFont="1" applyFill="1" applyBorder="1" applyAlignment="1">
      <alignment horizontal="center" vertical="center"/>
    </xf>
    <xf numFmtId="0" fontId="24" fillId="11" borderId="7" xfId="0" applyFont="1" applyFill="1" applyBorder="1" applyAlignment="1">
      <alignment horizontal="right" vertical="center"/>
    </xf>
    <xf numFmtId="164" fontId="4" fillId="15" borderId="8" xfId="1" applyFont="1" applyFill="1" applyBorder="1" applyAlignment="1">
      <alignment horizontal="center" vertical="center" wrapText="1"/>
    </xf>
    <xf numFmtId="164" fontId="4" fillId="4" borderId="8" xfId="1" applyFont="1" applyFill="1" applyBorder="1" applyAlignment="1">
      <alignment horizontal="center" vertical="center" wrapText="1"/>
    </xf>
    <xf numFmtId="164" fontId="24" fillId="11" borderId="8" xfId="0" applyNumberFormat="1" applyFont="1" applyFill="1" applyBorder="1" applyAlignment="1">
      <alignment vertical="center"/>
    </xf>
    <xf numFmtId="0" fontId="24" fillId="11" borderId="8" xfId="0" applyFont="1" applyFill="1" applyBorder="1" applyAlignment="1">
      <alignment horizontal="right" vertical="center" indent="1"/>
    </xf>
    <xf numFmtId="0" fontId="4" fillId="0" borderId="9" xfId="2" applyNumberFormat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24" fillId="11" borderId="3" xfId="0" applyNumberFormat="1" applyFont="1" applyFill="1" applyBorder="1" applyAlignment="1">
      <alignment vertical="center"/>
    </xf>
    <xf numFmtId="0" fontId="11" fillId="11" borderId="9" xfId="0" applyFont="1" applyFill="1" applyBorder="1" applyAlignment="1">
      <alignment horizontal="center" vertical="center" wrapText="1"/>
    </xf>
    <xf numFmtId="0" fontId="31" fillId="0" borderId="9" xfId="2" applyNumberFormat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1" fillId="3" borderId="55" xfId="0" applyFont="1" applyFill="1" applyBorder="1" applyAlignment="1">
      <alignment horizontal="center" wrapText="1"/>
    </xf>
    <xf numFmtId="43" fontId="12" fillId="4" borderId="8" xfId="2" applyFont="1" applyFill="1" applyBorder="1" applyAlignment="1">
      <alignment horizontal="center"/>
    </xf>
    <xf numFmtId="2" fontId="12" fillId="4" borderId="9" xfId="7" applyNumberFormat="1" applyFont="1" applyFill="1" applyBorder="1" applyAlignment="1" applyProtection="1">
      <alignment horizontal="center"/>
      <protection locked="0"/>
    </xf>
    <xf numFmtId="171" fontId="12" fillId="4" borderId="9" xfId="7" applyNumberFormat="1" applyFont="1" applyFill="1" applyBorder="1" applyAlignment="1" applyProtection="1">
      <alignment horizontal="center"/>
      <protection locked="0"/>
    </xf>
    <xf numFmtId="43" fontId="11" fillId="0" borderId="57" xfId="0" applyNumberFormat="1" applyFont="1" applyBorder="1" applyAlignment="1">
      <alignment horizontal="center"/>
    </xf>
    <xf numFmtId="0" fontId="6" fillId="4" borderId="0" xfId="0" applyFont="1" applyFill="1"/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0" fillId="4" borderId="0" xfId="0" applyFill="1" applyAlignment="1">
      <alignment horizontal="center"/>
    </xf>
    <xf numFmtId="43" fontId="0" fillId="4" borderId="9" xfId="2" applyFont="1" applyFill="1" applyBorder="1" applyAlignment="1" applyProtection="1">
      <alignment horizontal="center"/>
      <protection locked="0"/>
    </xf>
    <xf numFmtId="0" fontId="0" fillId="0" borderId="8" xfId="0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16" fillId="0" borderId="0" xfId="0" applyFont="1"/>
    <xf numFmtId="164" fontId="24" fillId="0" borderId="0" xfId="0" applyNumberFormat="1" applyFont="1" applyAlignment="1">
      <alignment vertical="center"/>
    </xf>
    <xf numFmtId="0" fontId="24" fillId="0" borderId="0" xfId="0" applyFont="1" applyAlignment="1">
      <alignment horizontal="right" vertical="center" indent="1"/>
    </xf>
    <xf numFmtId="0" fontId="0" fillId="4" borderId="8" xfId="2" applyNumberFormat="1" applyFont="1" applyFill="1" applyBorder="1" applyAlignment="1">
      <alignment horizontal="right"/>
    </xf>
    <xf numFmtId="169" fontId="0" fillId="4" borderId="8" xfId="2" applyNumberFormat="1" applyFont="1" applyFill="1" applyBorder="1" applyAlignment="1" applyProtection="1">
      <alignment horizontal="center"/>
      <protection locked="0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wrapText="1"/>
    </xf>
    <xf numFmtId="0" fontId="46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9" fillId="0" borderId="0" xfId="0" applyFont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10" fontId="12" fillId="4" borderId="59" xfId="7" applyNumberFormat="1" applyFont="1" applyFill="1" applyBorder="1" applyAlignment="1" applyProtection="1">
      <alignment horizontal="center"/>
      <protection locked="0"/>
    </xf>
    <xf numFmtId="10" fontId="0" fillId="0" borderId="59" xfId="7" applyNumberFormat="1" applyFont="1" applyBorder="1" applyAlignment="1">
      <alignment horizontal="center"/>
    </xf>
    <xf numFmtId="10" fontId="0" fillId="4" borderId="59" xfId="7" applyNumberFormat="1" applyFont="1" applyFill="1" applyBorder="1" applyAlignment="1" applyProtection="1">
      <alignment horizontal="center"/>
      <protection locked="0"/>
    </xf>
    <xf numFmtId="10" fontId="0" fillId="4" borderId="57" xfId="7" applyNumberFormat="1" applyFont="1" applyFill="1" applyBorder="1" applyAlignment="1" applyProtection="1">
      <alignment horizontal="center"/>
      <protection locked="0"/>
    </xf>
    <xf numFmtId="9" fontId="12" fillId="4" borderId="8" xfId="2" applyNumberFormat="1" applyFont="1" applyFill="1" applyBorder="1" applyAlignment="1">
      <alignment horizontal="center"/>
    </xf>
    <xf numFmtId="43" fontId="6" fillId="0" borderId="3" xfId="2" applyFont="1" applyFill="1" applyBorder="1" applyAlignment="1">
      <alignment horizontal="center"/>
    </xf>
    <xf numFmtId="43" fontId="6" fillId="0" borderId="3" xfId="2" applyFont="1" applyFill="1" applyBorder="1" applyAlignment="1" applyProtection="1">
      <alignment horizontal="center"/>
      <protection locked="0"/>
    </xf>
    <xf numFmtId="0" fontId="43" fillId="0" borderId="22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4" fillId="0" borderId="10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52" fillId="0" borderId="4" xfId="0" applyFont="1" applyBorder="1" applyAlignment="1">
      <alignment horizontal="left" wrapText="1"/>
    </xf>
    <xf numFmtId="0" fontId="52" fillId="0" borderId="19" xfId="0" applyFont="1" applyBorder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9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center" vertical="center" wrapText="1"/>
    </xf>
    <xf numFmtId="0" fontId="43" fillId="3" borderId="48" xfId="0" applyFont="1" applyFill="1" applyBorder="1" applyAlignment="1">
      <alignment horizontal="center" vertical="center"/>
    </xf>
    <xf numFmtId="0" fontId="43" fillId="3" borderId="51" xfId="0" applyFont="1" applyFill="1" applyBorder="1" applyAlignment="1">
      <alignment horizontal="center" vertical="center"/>
    </xf>
    <xf numFmtId="0" fontId="44" fillId="3" borderId="49" xfId="0" applyFont="1" applyFill="1" applyBorder="1" applyAlignment="1">
      <alignment horizontal="left" vertical="center"/>
    </xf>
    <xf numFmtId="0" fontId="44" fillId="3" borderId="50" xfId="0" applyFont="1" applyFill="1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0" fillId="3" borderId="52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top" wrapText="1"/>
    </xf>
    <xf numFmtId="0" fontId="0" fillId="3" borderId="52" xfId="0" applyFill="1" applyBorder="1" applyAlignment="1">
      <alignment horizontal="left" vertical="top" wrapText="1"/>
    </xf>
    <xf numFmtId="0" fontId="44" fillId="3" borderId="11" xfId="0" applyFont="1" applyFill="1" applyBorder="1" applyAlignment="1">
      <alignment horizontal="left" vertical="center" wrapText="1"/>
    </xf>
    <xf numFmtId="0" fontId="44" fillId="3" borderId="46" xfId="0" applyFont="1" applyFill="1" applyBorder="1" applyAlignment="1">
      <alignment horizontal="left" vertical="center" wrapText="1"/>
    </xf>
    <xf numFmtId="0" fontId="44" fillId="0" borderId="11" xfId="0" applyFont="1" applyBorder="1" applyAlignment="1">
      <alignment horizontal="left" vertical="center" wrapText="1"/>
    </xf>
    <xf numFmtId="0" fontId="44" fillId="0" borderId="46" xfId="0" applyFont="1" applyBorder="1" applyAlignment="1">
      <alignment horizontal="left" vertical="center" wrapText="1"/>
    </xf>
    <xf numFmtId="0" fontId="44" fillId="0" borderId="47" xfId="0" applyFont="1" applyBorder="1" applyAlignment="1">
      <alignment horizontal="left" vertical="center" wrapText="1"/>
    </xf>
    <xf numFmtId="0" fontId="44" fillId="14" borderId="11" xfId="0" applyFont="1" applyFill="1" applyBorder="1" applyAlignment="1">
      <alignment horizontal="left" vertical="center" wrapText="1"/>
    </xf>
    <xf numFmtId="0" fontId="44" fillId="14" borderId="46" xfId="0" applyFont="1" applyFill="1" applyBorder="1" applyAlignment="1">
      <alignment horizontal="left" vertical="center" wrapText="1"/>
    </xf>
    <xf numFmtId="0" fontId="6" fillId="3" borderId="48" xfId="0" applyFont="1" applyFill="1" applyBorder="1" applyAlignment="1">
      <alignment horizontal="center" vertical="center"/>
    </xf>
    <xf numFmtId="0" fontId="6" fillId="3" borderId="51" xfId="0" applyFont="1" applyFill="1" applyBorder="1" applyAlignment="1">
      <alignment horizontal="center" vertical="center"/>
    </xf>
    <xf numFmtId="0" fontId="44" fillId="0" borderId="4" xfId="0" applyFont="1" applyBorder="1" applyAlignment="1">
      <alignment horizontal="left" vertical="center" wrapText="1"/>
    </xf>
    <xf numFmtId="0" fontId="44" fillId="0" borderId="5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4" borderId="22" xfId="0" applyFill="1" applyBorder="1" applyAlignment="1" applyProtection="1">
      <alignment horizontal="left" vertical="top"/>
      <protection locked="0"/>
    </xf>
    <xf numFmtId="0" fontId="0" fillId="4" borderId="10" xfId="0" applyFill="1" applyBorder="1" applyAlignment="1" applyProtection="1">
      <alignment horizontal="left" vertical="top"/>
      <protection locked="0"/>
    </xf>
    <xf numFmtId="0" fontId="0" fillId="4" borderId="26" xfId="0" applyFill="1" applyBorder="1" applyAlignment="1" applyProtection="1">
      <alignment horizontal="left" vertical="top"/>
      <protection locked="0"/>
    </xf>
    <xf numFmtId="0" fontId="0" fillId="4" borderId="24" xfId="0" applyFill="1" applyBorder="1" applyAlignment="1" applyProtection="1">
      <alignment horizontal="left" vertical="top"/>
      <protection locked="0"/>
    </xf>
    <xf numFmtId="0" fontId="0" fillId="4" borderId="0" xfId="0" applyFill="1" applyAlignment="1" applyProtection="1">
      <alignment horizontal="left" vertical="top"/>
      <protection locked="0"/>
    </xf>
    <xf numFmtId="0" fontId="0" fillId="4" borderId="13" xfId="0" applyFill="1" applyBorder="1" applyAlignment="1" applyProtection="1">
      <alignment horizontal="left" vertical="top"/>
      <protection locked="0"/>
    </xf>
    <xf numFmtId="0" fontId="0" fillId="4" borderId="25" xfId="0" applyFill="1" applyBorder="1" applyAlignment="1" applyProtection="1">
      <alignment horizontal="left" vertical="top"/>
      <protection locked="0"/>
    </xf>
    <xf numFmtId="0" fontId="0" fillId="4" borderId="4" xfId="0" applyFill="1" applyBorder="1" applyAlignment="1" applyProtection="1">
      <alignment horizontal="left" vertical="top"/>
      <protection locked="0"/>
    </xf>
    <xf numFmtId="0" fontId="0" fillId="4" borderId="19" xfId="0" applyFill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6" fillId="5" borderId="0" xfId="0" applyFont="1" applyFill="1" applyAlignment="1">
      <alignment horizontal="center" wrapText="1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37" fillId="8" borderId="41" xfId="0" applyFont="1" applyFill="1" applyBorder="1" applyAlignment="1">
      <alignment horizontal="center" vertical="center"/>
    </xf>
    <xf numFmtId="0" fontId="37" fillId="8" borderId="39" xfId="0" applyFont="1" applyFill="1" applyBorder="1" applyAlignment="1">
      <alignment horizontal="center" vertical="center"/>
    </xf>
    <xf numFmtId="0" fontId="37" fillId="8" borderId="40" xfId="0" applyFont="1" applyFill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28" fillId="2" borderId="54" xfId="0" applyFont="1" applyFill="1" applyBorder="1" applyAlignment="1">
      <alignment horizontal="right" vertical="center" wrapText="1"/>
    </xf>
    <xf numFmtId="0" fontId="28" fillId="2" borderId="42" xfId="0" applyFont="1" applyFill="1" applyBorder="1" applyAlignment="1">
      <alignment horizontal="right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0" fillId="4" borderId="9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49" fillId="0" borderId="0" xfId="0" applyFont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32" fillId="0" borderId="0" xfId="0" applyFont="1" applyAlignment="1">
      <alignment horizontal="center" wrapText="1"/>
    </xf>
    <xf numFmtId="0" fontId="29" fillId="0" borderId="39" xfId="0" applyFont="1" applyBorder="1" applyAlignment="1">
      <alignment horizontal="center" vertical="center" wrapText="1"/>
    </xf>
    <xf numFmtId="0" fontId="8" fillId="9" borderId="0" xfId="0" applyFont="1" applyFill="1" applyAlignment="1">
      <alignment horizontal="left"/>
    </xf>
    <xf numFmtId="0" fontId="7" fillId="0" borderId="10" xfId="0" applyFont="1" applyBorder="1" applyAlignment="1">
      <alignment horizontal="left" wrapText="1"/>
    </xf>
    <xf numFmtId="0" fontId="50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43" fontId="12" fillId="0" borderId="8" xfId="0" applyNumberFormat="1" applyFont="1" applyBorder="1" applyAlignment="1">
      <alignment horizontal="center" vertical="center" wrapText="1"/>
    </xf>
    <xf numFmtId="43" fontId="12" fillId="0" borderId="8" xfId="0" applyNumberFormat="1" applyFont="1" applyBorder="1" applyAlignment="1" applyProtection="1">
      <alignment horizontal="center" vertical="center" wrapText="1"/>
      <protection locked="0"/>
    </xf>
    <xf numFmtId="43" fontId="0" fillId="0" borderId="8" xfId="2" applyFont="1" applyFill="1" applyBorder="1" applyAlignment="1" applyProtection="1">
      <alignment horizontal="center" wrapText="1"/>
      <protection locked="0"/>
    </xf>
    <xf numFmtId="10" fontId="28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center" vertical="center" wrapText="1"/>
      <protection locked="0"/>
    </xf>
    <xf numFmtId="0" fontId="27" fillId="4" borderId="8" xfId="0" applyFont="1" applyFill="1" applyBorder="1" applyAlignment="1" applyProtection="1">
      <alignment horizontal="center" vertical="center" wrapText="1"/>
      <protection locked="0"/>
    </xf>
    <xf numFmtId="0" fontId="29" fillId="0" borderId="8" xfId="0" applyFont="1" applyBorder="1" applyAlignment="1" applyProtection="1">
      <alignment horizontal="left" vertical="center" wrapText="1"/>
      <protection locked="0"/>
    </xf>
    <xf numFmtId="10" fontId="2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>
      <alignment horizontal="left" wrapText="1"/>
    </xf>
    <xf numFmtId="0" fontId="8" fillId="8" borderId="5" xfId="0" applyFont="1" applyFill="1" applyBorder="1" applyAlignment="1">
      <alignment horizontal="center" wrapText="1"/>
    </xf>
    <xf numFmtId="0" fontId="8" fillId="8" borderId="12" xfId="0" applyFont="1" applyFill="1" applyBorder="1" applyAlignment="1">
      <alignment horizontal="center" wrapText="1"/>
    </xf>
    <xf numFmtId="0" fontId="8" fillId="8" borderId="17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 wrapText="1"/>
    </xf>
    <xf numFmtId="9" fontId="13" fillId="0" borderId="0" xfId="0" applyNumberFormat="1" applyFont="1" applyAlignment="1">
      <alignment horizontal="left" wrapText="1"/>
    </xf>
    <xf numFmtId="0" fontId="3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5" fillId="0" borderId="14" xfId="0" applyFont="1" applyBorder="1" applyAlignment="1">
      <alignment horizontal="left" wrapText="1"/>
    </xf>
    <xf numFmtId="0" fontId="40" fillId="0" borderId="0" xfId="0" applyFont="1" applyAlignment="1">
      <alignment horizontal="left" vertical="top" wrapText="1"/>
    </xf>
    <xf numFmtId="0" fontId="6" fillId="5" borderId="4" xfId="0" applyFont="1" applyFill="1" applyBorder="1" applyAlignment="1">
      <alignment horizontal="center"/>
    </xf>
    <xf numFmtId="0" fontId="39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right"/>
    </xf>
    <xf numFmtId="0" fontId="0" fillId="0" borderId="8" xfId="0" applyBorder="1" applyAlignment="1">
      <alignment horizontal="left"/>
    </xf>
    <xf numFmtId="0" fontId="6" fillId="5" borderId="0" xfId="0" applyFont="1" applyFill="1" applyAlignment="1">
      <alignment horizontal="left"/>
    </xf>
    <xf numFmtId="0" fontId="30" fillId="0" borderId="0" xfId="0" applyFont="1" applyAlignment="1">
      <alignment horizontal="left" wrapText="1"/>
    </xf>
    <xf numFmtId="43" fontId="15" fillId="0" borderId="8" xfId="2" applyFont="1" applyBorder="1" applyAlignment="1">
      <alignment horizontal="center" wrapText="1"/>
    </xf>
    <xf numFmtId="0" fontId="0" fillId="0" borderId="8" xfId="0" applyBorder="1" applyAlignment="1">
      <alignment horizontal="left" wrapText="1"/>
    </xf>
    <xf numFmtId="0" fontId="11" fillId="0" borderId="9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23" fillId="0" borderId="0" xfId="0" applyFont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>
      <alignment horizontal="center" vertical="center"/>
    </xf>
    <xf numFmtId="0" fontId="6" fillId="11" borderId="8" xfId="0" applyFont="1" applyFill="1" applyBorder="1" applyAlignment="1">
      <alignment horizontal="center" wrapText="1"/>
    </xf>
    <xf numFmtId="0" fontId="28" fillId="3" borderId="8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>
      <alignment horizontal="left" wrapText="1"/>
    </xf>
    <xf numFmtId="43" fontId="20" fillId="0" borderId="24" xfId="0" applyNumberFormat="1" applyFont="1" applyBorder="1" applyAlignment="1" applyProtection="1">
      <alignment horizontal="center" vertical="center" wrapText="1"/>
      <protection locked="0"/>
    </xf>
    <xf numFmtId="43" fontId="20" fillId="0" borderId="0" xfId="0" applyNumberFormat="1" applyFont="1" applyAlignment="1" applyProtection="1">
      <alignment horizontal="center" vertical="center" wrapText="1"/>
      <protection locked="0"/>
    </xf>
    <xf numFmtId="0" fontId="7" fillId="0" borderId="10" xfId="0" applyFont="1" applyBorder="1" applyAlignment="1">
      <alignment horizontal="left" vertical="center"/>
    </xf>
    <xf numFmtId="0" fontId="21" fillId="0" borderId="23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>
      <alignment horizontal="center" vertical="center"/>
    </xf>
    <xf numFmtId="0" fontId="28" fillId="3" borderId="11" xfId="0" applyFont="1" applyFill="1" applyBorder="1" applyAlignment="1">
      <alignment horizontal="center" vertical="center"/>
    </xf>
    <xf numFmtId="0" fontId="28" fillId="3" borderId="14" xfId="0" applyFont="1" applyFill="1" applyBorder="1" applyAlignment="1">
      <alignment horizontal="center" vertical="center"/>
    </xf>
    <xf numFmtId="10" fontId="15" fillId="4" borderId="58" xfId="7" applyNumberFormat="1" applyFont="1" applyFill="1" applyBorder="1" applyAlignment="1" applyProtection="1">
      <alignment horizontal="center" vertical="center" wrapText="1"/>
      <protection locked="0"/>
    </xf>
    <xf numFmtId="10" fontId="15" fillId="4" borderId="45" xfId="7" applyNumberFormat="1" applyFont="1" applyFill="1" applyBorder="1" applyAlignment="1" applyProtection="1">
      <alignment horizontal="center" vertical="center" wrapText="1"/>
      <protection locked="0"/>
    </xf>
    <xf numFmtId="43" fontId="39" fillId="0" borderId="9" xfId="2" applyFont="1" applyFill="1" applyBorder="1" applyAlignment="1">
      <alignment horizontal="left" wrapText="1"/>
    </xf>
    <xf numFmtId="43" fontId="39" fillId="0" borderId="11" xfId="2" applyFont="1" applyFill="1" applyBorder="1" applyAlignment="1">
      <alignment horizontal="left" wrapText="1"/>
    </xf>
    <xf numFmtId="43" fontId="0" fillId="0" borderId="9" xfId="2" applyFont="1" applyBorder="1" applyAlignment="1">
      <alignment horizontal="left" wrapText="1"/>
    </xf>
    <xf numFmtId="43" fontId="0" fillId="0" borderId="14" xfId="2" applyFont="1" applyBorder="1" applyAlignment="1">
      <alignment horizontal="left" wrapText="1"/>
    </xf>
    <xf numFmtId="43" fontId="11" fillId="0" borderId="9" xfId="2" applyFont="1" applyBorder="1" applyAlignment="1">
      <alignment horizontal="left" wrapText="1"/>
    </xf>
    <xf numFmtId="43" fontId="11" fillId="0" borderId="11" xfId="2" applyFont="1" applyBorder="1" applyAlignment="1">
      <alignment horizontal="left" wrapText="1"/>
    </xf>
    <xf numFmtId="0" fontId="0" fillId="4" borderId="8" xfId="0" applyFill="1" applyBorder="1" applyAlignment="1" applyProtection="1">
      <alignment horizontal="center"/>
      <protection locked="0"/>
    </xf>
    <xf numFmtId="0" fontId="15" fillId="4" borderId="58" xfId="0" applyFont="1" applyFill="1" applyBorder="1" applyAlignment="1" applyProtection="1">
      <alignment horizontal="left" vertical="top"/>
      <protection locked="0"/>
    </xf>
    <xf numFmtId="0" fontId="15" fillId="4" borderId="45" xfId="0" applyFont="1" applyFill="1" applyBorder="1" applyAlignment="1" applyProtection="1">
      <alignment horizontal="left" vertical="top"/>
      <protection locked="0"/>
    </xf>
    <xf numFmtId="43" fontId="15" fillId="0" borderId="8" xfId="2" applyFont="1" applyBorder="1" applyAlignment="1">
      <alignment horizontal="left" wrapText="1"/>
    </xf>
    <xf numFmtId="43" fontId="15" fillId="0" borderId="9" xfId="2" applyFont="1" applyBorder="1" applyAlignment="1">
      <alignment horizontal="left" wrapText="1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3" fontId="0" fillId="0" borderId="23" xfId="2" applyFont="1" applyBorder="1" applyAlignment="1">
      <alignment horizontal="left" vertical="center" wrapText="1"/>
    </xf>
    <xf numFmtId="43" fontId="0" fillId="0" borderId="20" xfId="2" applyFont="1" applyBorder="1" applyAlignment="1">
      <alignment horizontal="left" vertical="center" wrapText="1"/>
    </xf>
    <xf numFmtId="43" fontId="15" fillId="0" borderId="11" xfId="2" applyFont="1" applyBorder="1" applyAlignment="1">
      <alignment horizontal="left" wrapText="1"/>
    </xf>
    <xf numFmtId="10" fontId="20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0" fillId="4" borderId="8" xfId="0" applyFill="1" applyBorder="1" applyAlignment="1">
      <alignment horizontal="center" vertical="top"/>
    </xf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3" borderId="9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3" borderId="11" xfId="0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/>
    </xf>
    <xf numFmtId="0" fontId="0" fillId="0" borderId="21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6" fillId="6" borderId="25" xfId="0" applyFont="1" applyFill="1" applyBorder="1" applyAlignment="1">
      <alignment horizontal="left" wrapText="1"/>
    </xf>
    <xf numFmtId="0" fontId="6" fillId="6" borderId="19" xfId="0" applyFont="1" applyFill="1" applyBorder="1" applyAlignment="1">
      <alignment horizontal="left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3" fontId="12" fillId="4" borderId="14" xfId="2" applyFont="1" applyFill="1" applyBorder="1" applyAlignment="1">
      <alignment horizontal="left" wrapText="1"/>
    </xf>
    <xf numFmtId="43" fontId="12" fillId="4" borderId="8" xfId="2" applyFont="1" applyFill="1" applyBorder="1" applyAlignment="1">
      <alignment horizontal="left" wrapText="1"/>
    </xf>
    <xf numFmtId="0" fontId="20" fillId="0" borderId="24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6" fillId="5" borderId="4" xfId="0" applyFont="1" applyFill="1" applyBorder="1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8" xfId="0" applyFont="1" applyBorder="1" applyAlignment="1">
      <alignment horizontal="center" vertical="center"/>
    </xf>
    <xf numFmtId="0" fontId="0" fillId="3" borderId="14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43" fontId="0" fillId="4" borderId="14" xfId="2" applyFont="1" applyFill="1" applyBorder="1" applyAlignment="1">
      <alignment horizontal="left" wrapText="1"/>
    </xf>
    <xf numFmtId="43" fontId="0" fillId="4" borderId="8" xfId="2" applyFont="1" applyFill="1" applyBorder="1" applyAlignment="1">
      <alignment horizontal="left" wrapText="1"/>
    </xf>
    <xf numFmtId="0" fontId="0" fillId="3" borderId="8" xfId="0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left"/>
    </xf>
    <xf numFmtId="0" fontId="6" fillId="3" borderId="14" xfId="0" applyFont="1" applyFill="1" applyBorder="1" applyAlignment="1">
      <alignment horizontal="left"/>
    </xf>
    <xf numFmtId="0" fontId="8" fillId="8" borderId="31" xfId="0" applyFont="1" applyFill="1" applyBorder="1" applyAlignment="1">
      <alignment horizontal="center"/>
    </xf>
    <xf numFmtId="0" fontId="8" fillId="8" borderId="32" xfId="0" applyFont="1" applyFill="1" applyBorder="1" applyAlignment="1">
      <alignment horizontal="center"/>
    </xf>
    <xf numFmtId="0" fontId="8" fillId="8" borderId="34" xfId="0" applyFont="1" applyFill="1" applyBorder="1" applyAlignment="1">
      <alignment horizontal="center"/>
    </xf>
    <xf numFmtId="0" fontId="0" fillId="3" borderId="56" xfId="0" applyFill="1" applyBorder="1" applyAlignment="1">
      <alignment horizontal="center" wrapText="1"/>
    </xf>
    <xf numFmtId="43" fontId="0" fillId="4" borderId="56" xfId="2" applyFont="1" applyFill="1" applyBorder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41" fillId="0" borderId="0" xfId="0" applyFont="1" applyAlignment="1">
      <alignment horizontal="center" vertical="center" wrapText="1"/>
    </xf>
    <xf numFmtId="0" fontId="0" fillId="4" borderId="8" xfId="0" applyFill="1" applyBorder="1" applyAlignment="1" applyProtection="1">
      <alignment horizontal="left" vertical="top"/>
      <protection locked="0"/>
    </xf>
    <xf numFmtId="0" fontId="10" fillId="0" borderId="0" xfId="0" applyFont="1" applyAlignment="1">
      <alignment horizontal="center"/>
    </xf>
    <xf numFmtId="0" fontId="31" fillId="0" borderId="8" xfId="0" applyFont="1" applyBorder="1" applyAlignment="1">
      <alignment horizontal="left" vertical="center" wrapText="1"/>
    </xf>
    <xf numFmtId="0" fontId="24" fillId="11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center"/>
    </xf>
    <xf numFmtId="0" fontId="5" fillId="6" borderId="32" xfId="0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 textRotation="90"/>
    </xf>
    <xf numFmtId="0" fontId="12" fillId="0" borderId="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0" borderId="8" xfId="0" applyFont="1" applyBorder="1" applyAlignment="1">
      <alignment horizontal="justify" vertical="justify" wrapText="1"/>
    </xf>
    <xf numFmtId="0" fontId="25" fillId="10" borderId="0" xfId="0" applyFont="1" applyFill="1" applyAlignment="1">
      <alignment horizontal="center"/>
    </xf>
    <xf numFmtId="0" fontId="2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8" xfId="0" applyBorder="1" applyAlignment="1">
      <alignment horizontal="justify" vertical="justify" wrapText="1"/>
    </xf>
    <xf numFmtId="0" fontId="24" fillId="7" borderId="9" xfId="0" applyFont="1" applyFill="1" applyBorder="1" applyAlignment="1">
      <alignment horizontal="center"/>
    </xf>
    <xf numFmtId="0" fontId="24" fillId="7" borderId="11" xfId="0" applyFont="1" applyFill="1" applyBorder="1" applyAlignment="1">
      <alignment horizontal="center"/>
    </xf>
    <xf numFmtId="0" fontId="24" fillId="7" borderId="14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11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24" fillId="7" borderId="8" xfId="0" applyFont="1" applyFill="1" applyBorder="1" applyAlignment="1">
      <alignment horizontal="center"/>
    </xf>
    <xf numFmtId="0" fontId="6" fillId="7" borderId="0" xfId="0" applyFont="1" applyFill="1" applyAlignment="1">
      <alignment horizontal="left" vertical="center" wrapText="1"/>
    </xf>
    <xf numFmtId="0" fontId="0" fillId="0" borderId="9" xfId="0" applyBorder="1" applyAlignment="1">
      <alignment horizontal="justify" vertical="justify" wrapText="1"/>
    </xf>
    <xf numFmtId="0" fontId="0" fillId="0" borderId="11" xfId="0" applyBorder="1" applyAlignment="1">
      <alignment horizontal="justify" vertical="justify" wrapText="1"/>
    </xf>
    <xf numFmtId="0" fontId="0" fillId="0" borderId="14" xfId="0" applyBorder="1" applyAlignment="1">
      <alignment horizontal="justify" vertical="justify" wrapText="1"/>
    </xf>
    <xf numFmtId="43" fontId="0" fillId="0" borderId="23" xfId="7" applyNumberFormat="1" applyFont="1" applyBorder="1" applyAlignment="1">
      <alignment horizontal="center" vertical="center" wrapText="1"/>
    </xf>
    <xf numFmtId="43" fontId="0" fillId="0" borderId="27" xfId="7" applyNumberFormat="1" applyFont="1" applyBorder="1" applyAlignment="1">
      <alignment horizontal="center" vertical="center" wrapText="1"/>
    </xf>
    <xf numFmtId="43" fontId="0" fillId="0" borderId="20" xfId="7" applyNumberFormat="1" applyFont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 vertical="center" wrapText="1"/>
    </xf>
    <xf numFmtId="49" fontId="0" fillId="0" borderId="23" xfId="2" applyNumberFormat="1" applyFont="1" applyBorder="1" applyAlignment="1">
      <alignment horizontal="center" vertical="center" wrapText="1"/>
    </xf>
    <xf numFmtId="49" fontId="0" fillId="0" borderId="27" xfId="2" applyNumberFormat="1" applyFont="1" applyBorder="1" applyAlignment="1">
      <alignment horizontal="center" vertical="center" wrapText="1"/>
    </xf>
    <xf numFmtId="0" fontId="6" fillId="7" borderId="0" xfId="0" applyFont="1" applyFill="1" applyAlignment="1">
      <alignment horizontal="left" vertical="center"/>
    </xf>
    <xf numFmtId="0" fontId="0" fillId="0" borderId="20" xfId="0" applyBorder="1" applyAlignment="1">
      <alignment horizontal="left" vertical="justify"/>
    </xf>
    <xf numFmtId="43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4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justify"/>
    </xf>
    <xf numFmtId="14" fontId="0" fillId="0" borderId="8" xfId="0" applyNumberFormat="1" applyBorder="1" applyAlignment="1">
      <alignment horizontal="center" vertical="justify"/>
    </xf>
    <xf numFmtId="0" fontId="0" fillId="0" borderId="8" xfId="0" applyBorder="1" applyAlignment="1">
      <alignment horizontal="center" vertical="justify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24" fillId="10" borderId="0" xfId="0" applyFont="1" applyFill="1" applyAlignment="1">
      <alignment horizontal="center"/>
    </xf>
    <xf numFmtId="0" fontId="6" fillId="10" borderId="0" xfId="0" applyFont="1" applyFill="1" applyAlignment="1">
      <alignment horizontal="center" vertical="center" wrapText="1"/>
    </xf>
  </cellXfs>
  <cellStyles count="23">
    <cellStyle name="Moeda" xfId="1" builtinId="4"/>
    <cellStyle name="Moeda 2" xfId="5" xr:uid="{00000000-0005-0000-0000-000001000000}"/>
    <cellStyle name="Moeda 2 2" xfId="11" xr:uid="{00000000-0005-0000-0000-000002000000}"/>
    <cellStyle name="Moeda 2 2 2" xfId="20" xr:uid="{00000000-0005-0000-0000-000003000000}"/>
    <cellStyle name="Moeda 2 3" xfId="16" xr:uid="{00000000-0005-0000-0000-000004000000}"/>
    <cellStyle name="Moeda 3" xfId="8" xr:uid="{00000000-0005-0000-0000-000005000000}"/>
    <cellStyle name="Normal" xfId="0" builtinId="0"/>
    <cellStyle name="Normal 2" xfId="3" xr:uid="{00000000-0005-0000-0000-000007000000}"/>
    <cellStyle name="Normal 3" xfId="13" xr:uid="{00000000-0005-0000-0000-000008000000}"/>
    <cellStyle name="Porcentagem" xfId="7" builtinId="5"/>
    <cellStyle name="Texto Explicativo 2" xfId="14" xr:uid="{00000000-0005-0000-0000-00000A000000}"/>
    <cellStyle name="Vírgula" xfId="2" builtinId="3"/>
    <cellStyle name="Vírgula 2" xfId="4" xr:uid="{00000000-0005-0000-0000-00000C000000}"/>
    <cellStyle name="Vírgula 2 2" xfId="10" xr:uid="{00000000-0005-0000-0000-00000D000000}"/>
    <cellStyle name="Vírgula 2 2 2" xfId="19" xr:uid="{00000000-0005-0000-0000-00000E000000}"/>
    <cellStyle name="Vírgula 3" xfId="6" xr:uid="{00000000-0005-0000-0000-00000F000000}"/>
    <cellStyle name="Vírgula 3 2" xfId="12" xr:uid="{00000000-0005-0000-0000-000010000000}"/>
    <cellStyle name="Vírgula 3 2 2" xfId="21" xr:uid="{00000000-0005-0000-0000-000011000000}"/>
    <cellStyle name="Vírgula 3 3" xfId="17" xr:uid="{00000000-0005-0000-0000-000012000000}"/>
    <cellStyle name="Vírgula 4" xfId="9" xr:uid="{00000000-0005-0000-0000-000013000000}"/>
    <cellStyle name="Vírgula 4 2" xfId="18" xr:uid="{00000000-0005-0000-0000-000014000000}"/>
    <cellStyle name="Vírgula 5" xfId="15" xr:uid="{00000000-0005-0000-0000-000015000000}"/>
    <cellStyle name="Vírgula 7 2" xfId="22" xr:uid="{00000000-0005-0000-0000-000016000000}"/>
  </cellStyles>
  <dxfs count="25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LI\SLI\ALESSANDRA_MORO\PROCESSOS\PREGAO\2017\21053%20000506-2017%20Vigilancia%20Campinas%20-%20PE%20-16-2017\Planilha%20preco%20INFRAERO_Anexo_VI_Propost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atricia.zamarioli\Downloads\Anexo_I_C___Planilha_de_Custos_Referencial___Campinas.xlsx" TargetMode="External"/><Relationship Id="rId1" Type="http://schemas.openxmlformats.org/officeDocument/2006/relationships/externalLinkPath" Target="Anexo_I_C___Planilha_de_Custos_Referencial___Campin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Efetivo"/>
      <sheetName val="PF"/>
      <sheetName val="Benefícios"/>
      <sheetName val="Uniforme e EPI"/>
      <sheetName val="Material"/>
      <sheetName val="DE"/>
      <sheetName val="DOV"/>
      <sheetName val="DV"/>
      <sheetName val="DOE_h"/>
      <sheetName val="DG"/>
      <sheetName val="E S"/>
      <sheetName val="MC"/>
      <sheetName val="ADII"/>
      <sheetName val="Resumo"/>
      <sheetName val="Consolidado_Geral"/>
      <sheetName val="Consolidado_A"/>
      <sheetName val="Simulad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IENTAÇÕES"/>
      <sheetName val="RESUMO ITEM 1"/>
      <sheetName val="Areas e Produtividade"/>
      <sheetName val="Area "/>
      <sheetName val="CUSTO m²"/>
      <sheetName val="CUSTO m² insalubre"/>
      <sheetName val="VALOR CONTRATO"/>
      <sheetName val="TABELA APOIO"/>
      <sheetName val="BENEFÍCIOS"/>
      <sheetName val="UNIFORME"/>
      <sheetName val="EPI"/>
      <sheetName val="MATERIAL"/>
      <sheetName val="EQUIPAMENTO"/>
      <sheetName val="LAUDO"/>
      <sheetName val="Aux Limpeza salubre"/>
      <sheetName val="Aux Limpeza insalubre"/>
      <sheetName val="Servente salubre"/>
      <sheetName val="Servente insalubre"/>
      <sheetName val="Limpador de vidros"/>
      <sheetName val="Encarregado"/>
    </sheetNames>
    <sheetDataSet>
      <sheetData sheetId="0">
        <row r="1">
          <cell r="B1" t="str">
            <v xml:space="preserve">ANEXO I-C </v>
          </cell>
        </row>
        <row r="2">
          <cell r="B2" t="str">
            <v>PLANILHA DE CUSTO E FORMAÇÃO DE PREÇO REFERENCIAL</v>
          </cell>
        </row>
        <row r="3">
          <cell r="B3" t="str">
            <v>PREGÃO ELETRÔNICO Nº 90000/2024</v>
          </cell>
        </row>
        <row r="4">
          <cell r="B4" t="str">
            <v>PROCESSO Nº 21053.000280/2023-13</v>
          </cell>
        </row>
        <row r="8">
          <cell r="B8" t="str">
            <v>ITEM 1 - CAMPINAS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F88DA5-99C8-4302-A2A2-A033BD3AAE68}" name="Tabela1" displayName="Tabela1" ref="C26:E29" headerRowCount="0" totalsRowShown="0" headerRowDxfId="24" dataDxfId="23" tableBorderDxfId="22" totalsRowBorderDxfId="21">
  <tableColumns count="3">
    <tableColumn id="1" xr3:uid="{51D06FEA-5865-4AA1-8024-704C8A0EF2D4}" name="Coluna1" dataDxfId="20"/>
    <tableColumn id="2" xr3:uid="{1B930E7D-BDEE-4F01-8211-9FEA6C1D05C8}" name="Coluna2" headerRowDxfId="19" dataDxfId="18"/>
    <tableColumn id="3" xr3:uid="{6AB8735C-DE55-4DA0-A9D4-BD6B897B1D97}" name="Coluna3" headerRowDxfId="17" dataDxfId="16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D365DFA-4B03-4B4A-85BB-8D6EAE1ECD3C}" name="Tabela146" displayName="Tabela146" ref="G26:H29" headerRowCount="0" totalsRowShown="0" headerRowDxfId="15" dataDxfId="14" tableBorderDxfId="13" totalsRowBorderDxfId="12">
  <tableColumns count="2">
    <tableColumn id="1" xr3:uid="{9A46E329-A59E-4DA5-921F-AE5D723AE6C0}" name="Coluna1" dataDxfId="11"/>
    <tableColumn id="2" xr3:uid="{72B33F23-3A97-4332-82E4-CFF471872987}" name="Coluna2" headerRowDxfId="10" dataDxfId="9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9E33381-3B29-421D-95B9-882543B6291E}" name="Tabela137" displayName="Tabela137" ref="C31:E39" headerRowCount="0" totalsRowShown="0" headerRowDxfId="8" dataDxfId="7" tableBorderDxfId="6" totalsRowBorderDxfId="5">
  <tableColumns count="3">
    <tableColumn id="1" xr3:uid="{1286CCEE-512A-42D6-9A6C-91DD4157E337}" name="Coluna1" dataDxfId="4"/>
    <tableColumn id="2" xr3:uid="{F7C1EBD4-7312-47FA-8BDE-E94FE75B5DFD}" name="Coluna2" headerRowDxfId="3" dataDxfId="2"/>
    <tableColumn id="3" xr3:uid="{7FF32DE2-A35D-4968-8ACB-F65730855388}" name="Coluna3" headerRowDxfId="1" dataDxfId="0">
      <calculatedColumnFormula>ROUND(D31,0)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9">
    <tabColor rgb="FFFFFF00"/>
    <pageSetUpPr fitToPage="1"/>
  </sheetPr>
  <dimension ref="B1:K45"/>
  <sheetViews>
    <sheetView showGridLines="0" topLeftCell="B1" zoomScaleNormal="100" workbookViewId="0">
      <selection activeCell="F47" sqref="F47"/>
    </sheetView>
  </sheetViews>
  <sheetFormatPr defaultRowHeight="15" x14ac:dyDescent="0.25"/>
  <cols>
    <col min="2" max="2" width="9" customWidth="1"/>
    <col min="3" max="3" width="4" customWidth="1"/>
    <col min="4" max="4" width="8.85546875" customWidth="1"/>
    <col min="5" max="5" width="4.42578125" customWidth="1"/>
    <col min="6" max="6" width="37.28515625" customWidth="1"/>
    <col min="7" max="7" width="9.28515625" customWidth="1"/>
    <col min="8" max="8" width="21.140625" customWidth="1"/>
    <col min="9" max="9" width="11.42578125" customWidth="1"/>
    <col min="10" max="10" width="3.85546875" customWidth="1"/>
    <col min="11" max="11" width="20" customWidth="1"/>
  </cols>
  <sheetData>
    <row r="1" spans="2:11" ht="20.100000000000001" customHeight="1" x14ac:dyDescent="0.25">
      <c r="B1" s="407" t="s">
        <v>0</v>
      </c>
      <c r="C1" s="407"/>
      <c r="D1" s="407"/>
      <c r="E1" s="407"/>
      <c r="F1" s="407"/>
      <c r="G1" s="407"/>
      <c r="H1" s="407"/>
      <c r="I1" s="407"/>
      <c r="J1" s="407"/>
      <c r="K1" s="407"/>
    </row>
    <row r="2" spans="2:11" ht="20.100000000000001" customHeight="1" x14ac:dyDescent="0.25">
      <c r="B2" s="407" t="s">
        <v>1</v>
      </c>
      <c r="C2" s="407"/>
      <c r="D2" s="407"/>
      <c r="E2" s="407"/>
      <c r="F2" s="407"/>
      <c r="G2" s="407"/>
      <c r="H2" s="407"/>
      <c r="I2" s="407"/>
      <c r="J2" s="407"/>
      <c r="K2" s="407"/>
    </row>
    <row r="3" spans="2:11" ht="20.100000000000001" customHeight="1" x14ac:dyDescent="0.25">
      <c r="B3" s="408" t="s">
        <v>2</v>
      </c>
      <c r="C3" s="408"/>
      <c r="D3" s="408"/>
      <c r="E3" s="408"/>
      <c r="F3" s="408"/>
      <c r="G3" s="408"/>
      <c r="H3" s="408"/>
      <c r="I3" s="408"/>
      <c r="J3" s="408"/>
      <c r="K3" s="408"/>
    </row>
    <row r="4" spans="2:11" ht="20.100000000000001" customHeight="1" x14ac:dyDescent="0.25">
      <c r="B4" s="407" t="s">
        <v>3</v>
      </c>
      <c r="C4" s="407"/>
      <c r="D4" s="407"/>
      <c r="E4" s="407"/>
      <c r="F4" s="407"/>
      <c r="G4" s="407"/>
      <c r="H4" s="407"/>
      <c r="I4" s="407"/>
      <c r="J4" s="407"/>
      <c r="K4" s="407"/>
    </row>
    <row r="5" spans="2:11" ht="20.100000000000001" customHeight="1" x14ac:dyDescent="0.25">
      <c r="B5" s="115"/>
      <c r="C5" s="115"/>
      <c r="D5" s="115"/>
      <c r="E5" s="115"/>
      <c r="F5" s="115"/>
      <c r="G5" s="115"/>
      <c r="H5" s="115"/>
      <c r="I5" s="115"/>
    </row>
    <row r="6" spans="2:11" ht="57" customHeight="1" x14ac:dyDescent="0.25">
      <c r="B6" s="409" t="s">
        <v>4</v>
      </c>
      <c r="C6" s="409"/>
      <c r="D6" s="409"/>
      <c r="E6" s="409"/>
      <c r="F6" s="409"/>
      <c r="G6" s="409"/>
      <c r="H6" s="409"/>
      <c r="I6" s="409"/>
      <c r="J6" s="409"/>
      <c r="K6" s="409"/>
    </row>
    <row r="7" spans="2:11" ht="20.100000000000001" customHeight="1" x14ac:dyDescent="0.25">
      <c r="B7" s="116"/>
      <c r="C7" s="116"/>
      <c r="D7" s="116"/>
      <c r="E7" s="116"/>
      <c r="F7" s="116"/>
      <c r="G7" s="116"/>
      <c r="H7" s="116"/>
      <c r="I7" s="116"/>
    </row>
    <row r="8" spans="2:11" ht="20.100000000000001" customHeight="1" x14ac:dyDescent="0.25">
      <c r="B8" s="410" t="s">
        <v>5</v>
      </c>
      <c r="C8" s="410"/>
      <c r="D8" s="410"/>
      <c r="E8" s="410"/>
      <c r="F8" s="410"/>
      <c r="G8" s="410"/>
      <c r="H8" s="410"/>
      <c r="I8" s="410"/>
      <c r="J8" s="410"/>
      <c r="K8" s="410"/>
    </row>
    <row r="9" spans="2:11" ht="20.100000000000001" customHeight="1" x14ac:dyDescent="0.25">
      <c r="B9" s="61"/>
      <c r="C9" s="61"/>
      <c r="D9" s="61"/>
      <c r="E9" s="61"/>
      <c r="F9" s="61"/>
      <c r="G9" s="61"/>
      <c r="H9" s="61"/>
      <c r="I9" s="61"/>
    </row>
    <row r="10" spans="2:11" ht="20.100000000000001" customHeight="1" x14ac:dyDescent="0.25">
      <c r="B10" s="117" t="s">
        <v>6</v>
      </c>
      <c r="C10" s="61"/>
      <c r="D10" s="61"/>
      <c r="E10" s="61"/>
      <c r="F10" s="61"/>
      <c r="G10" s="61"/>
      <c r="H10" s="61"/>
      <c r="I10" s="61"/>
    </row>
    <row r="11" spans="2:11" ht="35.25" customHeight="1" x14ac:dyDescent="0.25">
      <c r="B11" s="286">
        <v>1</v>
      </c>
      <c r="C11" s="424" t="s">
        <v>7</v>
      </c>
      <c r="D11" s="424"/>
      <c r="E11" s="424"/>
      <c r="F11" s="424"/>
      <c r="G11" s="424"/>
      <c r="H11" s="424"/>
      <c r="I11" s="424"/>
      <c r="J11" s="424"/>
      <c r="K11" s="425"/>
    </row>
    <row r="12" spans="2:11" ht="83.25" customHeight="1" x14ac:dyDescent="0.25">
      <c r="B12" s="287">
        <v>2</v>
      </c>
      <c r="C12" s="403" t="s">
        <v>8</v>
      </c>
      <c r="D12" s="403"/>
      <c r="E12" s="403"/>
      <c r="F12" s="403"/>
      <c r="G12" s="403"/>
      <c r="H12" s="403"/>
      <c r="I12" s="403"/>
      <c r="J12" s="403"/>
      <c r="K12" s="423"/>
    </row>
    <row r="13" spans="2:11" ht="20.100000000000001" customHeight="1" x14ac:dyDescent="0.25">
      <c r="B13" s="426">
        <v>3</v>
      </c>
      <c r="C13" s="288" t="s">
        <v>9</v>
      </c>
      <c r="D13" s="288"/>
      <c r="E13" s="288"/>
      <c r="F13" s="288"/>
      <c r="G13" s="301" t="s">
        <v>10</v>
      </c>
      <c r="H13" s="288" t="s">
        <v>11</v>
      </c>
      <c r="I13" s="288"/>
      <c r="J13" s="288"/>
      <c r="K13" s="289"/>
    </row>
    <row r="14" spans="2:11" ht="20.100000000000001" customHeight="1" x14ac:dyDescent="0.25">
      <c r="B14" s="427"/>
      <c r="C14" s="290"/>
      <c r="D14" s="291" t="s">
        <v>12</v>
      </c>
      <c r="E14" s="292"/>
      <c r="F14" s="293"/>
      <c r="G14" s="293"/>
      <c r="H14" s="293"/>
      <c r="I14" s="293"/>
      <c r="J14" s="293"/>
      <c r="K14" s="294"/>
    </row>
    <row r="15" spans="2:11" ht="20.100000000000001" customHeight="1" x14ac:dyDescent="0.25">
      <c r="B15" s="427"/>
      <c r="C15" s="290"/>
      <c r="D15" s="291" t="s">
        <v>13</v>
      </c>
      <c r="E15" s="292"/>
      <c r="F15" s="293"/>
      <c r="G15" s="293"/>
      <c r="H15" s="293"/>
      <c r="I15" s="293"/>
      <c r="J15" s="293"/>
      <c r="K15" s="294"/>
    </row>
    <row r="16" spans="2:11" ht="20.100000000000001" customHeight="1" x14ac:dyDescent="0.25">
      <c r="B16" s="427"/>
      <c r="C16" s="290"/>
      <c r="D16" s="291" t="s">
        <v>14</v>
      </c>
      <c r="E16" s="292"/>
      <c r="F16" s="293"/>
      <c r="G16" s="293"/>
      <c r="H16" s="293"/>
      <c r="I16" s="293"/>
      <c r="J16" s="293"/>
      <c r="K16" s="294"/>
    </row>
    <row r="17" spans="2:11" ht="20.100000000000001" customHeight="1" x14ac:dyDescent="0.25">
      <c r="B17" s="427"/>
      <c r="C17" s="290"/>
      <c r="D17" s="291" t="s">
        <v>15</v>
      </c>
      <c r="E17" s="292"/>
      <c r="F17" s="293"/>
      <c r="G17" s="293"/>
      <c r="H17" s="293"/>
      <c r="I17" s="293"/>
      <c r="J17" s="293"/>
      <c r="K17" s="294"/>
    </row>
    <row r="18" spans="2:11" ht="20.100000000000001" customHeight="1" x14ac:dyDescent="0.25">
      <c r="B18" s="427"/>
      <c r="C18" s="290"/>
      <c r="D18" s="291" t="s">
        <v>16</v>
      </c>
      <c r="E18" s="292"/>
      <c r="F18" s="293"/>
      <c r="G18" s="293"/>
      <c r="H18" s="293"/>
      <c r="I18" s="293"/>
      <c r="J18" s="293"/>
      <c r="K18" s="294"/>
    </row>
    <row r="19" spans="2:11" ht="21" customHeight="1" x14ac:dyDescent="0.25">
      <c r="B19" s="427"/>
      <c r="C19" s="290"/>
      <c r="D19" s="291" t="s">
        <v>17</v>
      </c>
      <c r="E19" s="292"/>
      <c r="F19" s="293"/>
      <c r="G19" s="293"/>
      <c r="H19" s="293"/>
      <c r="I19" s="293"/>
      <c r="J19" s="293"/>
      <c r="K19" s="294"/>
    </row>
    <row r="20" spans="2:11" x14ac:dyDescent="0.25">
      <c r="B20" s="427"/>
      <c r="C20" s="290"/>
      <c r="D20" s="291" t="s">
        <v>18</v>
      </c>
      <c r="E20" s="292"/>
      <c r="F20" s="293"/>
      <c r="G20" s="293"/>
      <c r="H20" s="293"/>
      <c r="I20" s="293"/>
      <c r="J20" s="293"/>
      <c r="K20" s="294"/>
    </row>
    <row r="21" spans="2:11" ht="34.5" customHeight="1" x14ac:dyDescent="0.25">
      <c r="B21" s="295">
        <v>4</v>
      </c>
      <c r="C21" s="428" t="s">
        <v>19</v>
      </c>
      <c r="D21" s="428"/>
      <c r="E21" s="428"/>
      <c r="F21" s="428"/>
      <c r="G21" s="428"/>
      <c r="H21" s="428"/>
      <c r="I21" s="428"/>
      <c r="J21" s="428"/>
      <c r="K21" s="429"/>
    </row>
    <row r="22" spans="2:11" ht="34.5" customHeight="1" x14ac:dyDescent="0.25">
      <c r="B22" s="296">
        <v>5</v>
      </c>
      <c r="C22" s="424" t="s">
        <v>20</v>
      </c>
      <c r="D22" s="424"/>
      <c r="E22" s="424"/>
      <c r="F22" s="424"/>
      <c r="G22" s="424"/>
      <c r="H22" s="424"/>
      <c r="I22" s="424"/>
      <c r="J22" s="424"/>
      <c r="K22" s="425"/>
    </row>
    <row r="23" spans="2:11" ht="34.5" customHeight="1" x14ac:dyDescent="0.25">
      <c r="B23" s="295">
        <v>6</v>
      </c>
      <c r="C23" s="421" t="s">
        <v>21</v>
      </c>
      <c r="D23" s="421"/>
      <c r="E23" s="421"/>
      <c r="F23" s="421"/>
      <c r="G23" s="421"/>
      <c r="H23" s="421"/>
      <c r="I23" s="421"/>
      <c r="J23" s="421"/>
      <c r="K23" s="422"/>
    </row>
    <row r="24" spans="2:11" s="167" customFormat="1" ht="43.5" customHeight="1" x14ac:dyDescent="0.25">
      <c r="B24" s="297">
        <v>7</v>
      </c>
      <c r="C24" s="419" t="s">
        <v>22</v>
      </c>
      <c r="D24" s="419"/>
      <c r="E24" s="419"/>
      <c r="F24" s="419"/>
      <c r="G24" s="419"/>
      <c r="H24" s="419"/>
      <c r="I24" s="419"/>
      <c r="J24" s="419"/>
      <c r="K24" s="420"/>
    </row>
    <row r="25" spans="2:11" s="167" customFormat="1" ht="34.5" customHeight="1" x14ac:dyDescent="0.25">
      <c r="B25" s="298">
        <v>8</v>
      </c>
      <c r="C25" s="403" t="s">
        <v>23</v>
      </c>
      <c r="D25" s="403"/>
      <c r="E25" s="403"/>
      <c r="F25" s="403"/>
      <c r="G25" s="403"/>
      <c r="H25" s="403"/>
      <c r="I25" s="403"/>
      <c r="J25" s="403"/>
      <c r="K25" s="423"/>
    </row>
    <row r="26" spans="2:11" s="167" customFormat="1" ht="34.5" customHeight="1" x14ac:dyDescent="0.25">
      <c r="B26" s="297">
        <v>9</v>
      </c>
      <c r="C26" s="419" t="s">
        <v>24</v>
      </c>
      <c r="D26" s="419"/>
      <c r="E26" s="419"/>
      <c r="F26" s="419"/>
      <c r="G26" s="419"/>
      <c r="H26" s="419"/>
      <c r="I26" s="419"/>
      <c r="J26" s="419"/>
      <c r="K26" s="420"/>
    </row>
    <row r="27" spans="2:11" s="167" customFormat="1" ht="34.5" customHeight="1" x14ac:dyDescent="0.25">
      <c r="B27" s="295">
        <v>10</v>
      </c>
      <c r="C27" s="421" t="s">
        <v>25</v>
      </c>
      <c r="D27" s="421"/>
      <c r="E27" s="421"/>
      <c r="F27" s="421"/>
      <c r="G27" s="421"/>
      <c r="H27" s="421"/>
      <c r="I27" s="421"/>
      <c r="J27" s="421"/>
      <c r="K27" s="422"/>
    </row>
    <row r="28" spans="2:11" s="167" customFormat="1" ht="34.5" customHeight="1" x14ac:dyDescent="0.25">
      <c r="B28" s="297">
        <v>11</v>
      </c>
      <c r="C28" s="419" t="s">
        <v>26</v>
      </c>
      <c r="D28" s="419"/>
      <c r="E28" s="419"/>
      <c r="F28" s="419"/>
      <c r="G28" s="419"/>
      <c r="H28" s="419"/>
      <c r="I28" s="419"/>
      <c r="J28" s="419"/>
      <c r="K28" s="420"/>
    </row>
    <row r="29" spans="2:11" s="167" customFormat="1" ht="34.5" customHeight="1" x14ac:dyDescent="0.25">
      <c r="B29" s="298">
        <v>12</v>
      </c>
      <c r="C29" s="403" t="s">
        <v>27</v>
      </c>
      <c r="D29" s="403"/>
      <c r="E29" s="403"/>
      <c r="F29" s="403"/>
      <c r="G29" s="403"/>
      <c r="H29" s="403"/>
      <c r="I29" s="403"/>
      <c r="J29" s="403"/>
      <c r="K29" s="423"/>
    </row>
    <row r="30" spans="2:11" s="167" customFormat="1" ht="19.5" customHeight="1" x14ac:dyDescent="0.25">
      <c r="B30" s="411">
        <v>13</v>
      </c>
      <c r="C30" s="413" t="s">
        <v>28</v>
      </c>
      <c r="D30" s="413"/>
      <c r="E30" s="413"/>
      <c r="F30" s="413"/>
      <c r="G30" s="413"/>
      <c r="H30" s="413"/>
      <c r="I30" s="413"/>
      <c r="J30" s="413"/>
      <c r="K30" s="414"/>
    </row>
    <row r="31" spans="2:11" s="167" customFormat="1" ht="18" customHeight="1" x14ac:dyDescent="0.25">
      <c r="B31" s="412"/>
      <c r="C31" s="299"/>
      <c r="D31" s="415" t="s">
        <v>29</v>
      </c>
      <c r="E31" s="415"/>
      <c r="F31" s="415"/>
      <c r="G31" s="415"/>
      <c r="H31" s="415"/>
      <c r="I31" s="415"/>
      <c r="J31" s="415"/>
      <c r="K31" s="416"/>
    </row>
    <row r="32" spans="2:11" s="167" customFormat="1" x14ac:dyDescent="0.25">
      <c r="B32" s="412"/>
      <c r="C32" s="299"/>
      <c r="D32" s="415" t="s">
        <v>30</v>
      </c>
      <c r="E32" s="415"/>
      <c r="F32" s="415"/>
      <c r="G32" s="415"/>
      <c r="H32" s="415"/>
      <c r="I32" s="415"/>
      <c r="J32" s="415"/>
      <c r="K32" s="416"/>
    </row>
    <row r="33" spans="2:11" x14ac:dyDescent="0.25">
      <c r="B33" s="412"/>
      <c r="C33" s="299"/>
      <c r="D33" s="415" t="s">
        <v>31</v>
      </c>
      <c r="E33" s="415"/>
      <c r="F33" s="415"/>
      <c r="G33" s="415"/>
      <c r="H33" s="415"/>
      <c r="I33" s="415"/>
      <c r="J33" s="415"/>
      <c r="K33" s="416"/>
    </row>
    <row r="34" spans="2:11" x14ac:dyDescent="0.25">
      <c r="B34" s="412"/>
      <c r="C34" s="299"/>
      <c r="D34" s="415" t="s">
        <v>32</v>
      </c>
      <c r="E34" s="415"/>
      <c r="F34" s="415"/>
      <c r="G34" s="415"/>
      <c r="H34" s="415"/>
      <c r="I34" s="415"/>
      <c r="J34" s="415"/>
      <c r="K34" s="416"/>
    </row>
    <row r="35" spans="2:11" x14ac:dyDescent="0.25">
      <c r="B35" s="412"/>
      <c r="C35" s="299"/>
      <c r="D35" s="415" t="s">
        <v>33</v>
      </c>
      <c r="E35" s="415"/>
      <c r="F35" s="415"/>
      <c r="G35" s="415"/>
      <c r="H35" s="415"/>
      <c r="I35" s="415"/>
      <c r="J35" s="415"/>
      <c r="K35" s="416"/>
    </row>
    <row r="36" spans="2:11" x14ac:dyDescent="0.25">
      <c r="B36" s="412"/>
      <c r="C36" s="299"/>
      <c r="D36" s="415" t="s">
        <v>34</v>
      </c>
      <c r="E36" s="415"/>
      <c r="F36" s="415"/>
      <c r="G36" s="415"/>
      <c r="H36" s="415"/>
      <c r="I36" s="415"/>
      <c r="J36" s="415"/>
      <c r="K36" s="416"/>
    </row>
    <row r="37" spans="2:11" x14ac:dyDescent="0.25">
      <c r="B37" s="412"/>
      <c r="C37" s="299"/>
      <c r="D37" s="415" t="s">
        <v>35</v>
      </c>
      <c r="E37" s="415"/>
      <c r="F37" s="415"/>
      <c r="G37" s="415"/>
      <c r="H37" s="415"/>
      <c r="I37" s="415"/>
      <c r="J37" s="415"/>
      <c r="K37" s="416"/>
    </row>
    <row r="38" spans="2:11" x14ac:dyDescent="0.25">
      <c r="B38" s="412"/>
      <c r="C38" s="299"/>
      <c r="D38" s="415" t="s">
        <v>36</v>
      </c>
      <c r="E38" s="415"/>
      <c r="F38" s="415"/>
      <c r="G38" s="415"/>
      <c r="H38" s="415"/>
      <c r="I38" s="415"/>
      <c r="J38" s="415"/>
      <c r="K38" s="416"/>
    </row>
    <row r="39" spans="2:11" ht="20.25" customHeight="1" x14ac:dyDescent="0.25">
      <c r="B39" s="412"/>
      <c r="C39" s="299" t="s">
        <v>37</v>
      </c>
      <c r="D39" s="417" t="s">
        <v>38</v>
      </c>
      <c r="E39" s="417"/>
      <c r="F39" s="417"/>
      <c r="G39" s="417"/>
      <c r="H39" s="417"/>
      <c r="I39" s="417"/>
      <c r="J39" s="417"/>
      <c r="K39" s="418"/>
    </row>
    <row r="40" spans="2:11" ht="33" customHeight="1" x14ac:dyDescent="0.25">
      <c r="B40" s="401">
        <v>14</v>
      </c>
      <c r="C40" s="403" t="s">
        <v>39</v>
      </c>
      <c r="D40" s="403"/>
      <c r="E40" s="403"/>
      <c r="F40" s="403"/>
      <c r="G40" s="403"/>
      <c r="H40" s="403"/>
      <c r="I40" s="403"/>
      <c r="J40" s="403"/>
      <c r="K40" s="404"/>
    </row>
    <row r="41" spans="2:11" ht="27.75" customHeight="1" x14ac:dyDescent="0.25">
      <c r="B41" s="402"/>
      <c r="C41" s="300"/>
      <c r="D41" s="405" t="s">
        <v>40</v>
      </c>
      <c r="E41" s="405"/>
      <c r="F41" s="405"/>
      <c r="G41" s="405"/>
      <c r="H41" s="405"/>
      <c r="I41" s="405"/>
      <c r="J41" s="405"/>
      <c r="K41" s="406"/>
    </row>
    <row r="42" spans="2:11" x14ac:dyDescent="0.25">
      <c r="B42" s="388"/>
      <c r="C42" s="389"/>
      <c r="D42" s="390"/>
      <c r="E42" s="391"/>
      <c r="F42" s="391"/>
      <c r="G42" s="391"/>
      <c r="H42" s="391"/>
      <c r="I42" s="391"/>
      <c r="J42" s="391"/>
      <c r="K42" s="391"/>
    </row>
    <row r="43" spans="2:11" x14ac:dyDescent="0.25">
      <c r="B43" s="388"/>
      <c r="C43" s="389"/>
      <c r="D43" s="390"/>
      <c r="E43" s="391"/>
      <c r="F43" s="391"/>
      <c r="G43" s="391"/>
      <c r="H43" s="391"/>
      <c r="I43" s="391"/>
      <c r="J43" s="391"/>
      <c r="K43" s="391"/>
    </row>
    <row r="44" spans="2:11" x14ac:dyDescent="0.25">
      <c r="B44" s="388"/>
      <c r="C44" s="389"/>
      <c r="D44" s="390"/>
      <c r="E44" s="391"/>
      <c r="F44" s="391"/>
      <c r="G44" s="391"/>
      <c r="H44" s="391"/>
      <c r="I44" s="391"/>
      <c r="J44" s="391"/>
      <c r="K44" s="391"/>
    </row>
    <row r="45" spans="2:11" x14ac:dyDescent="0.25">
      <c r="B45" s="388"/>
      <c r="C45" s="389"/>
      <c r="D45" s="390"/>
      <c r="E45" s="391"/>
      <c r="F45" s="391"/>
      <c r="G45" s="391"/>
      <c r="H45" s="391"/>
      <c r="I45" s="391"/>
      <c r="J45" s="391"/>
      <c r="K45" s="391"/>
    </row>
  </sheetData>
  <mergeCells count="32">
    <mergeCell ref="C11:K11"/>
    <mergeCell ref="C12:K12"/>
    <mergeCell ref="B13:B20"/>
    <mergeCell ref="C21:K21"/>
    <mergeCell ref="C22:K22"/>
    <mergeCell ref="C23:K23"/>
    <mergeCell ref="C24:K24"/>
    <mergeCell ref="C25:K25"/>
    <mergeCell ref="D36:K36"/>
    <mergeCell ref="D37:K37"/>
    <mergeCell ref="D38:K38"/>
    <mergeCell ref="D39:K39"/>
    <mergeCell ref="C26:K26"/>
    <mergeCell ref="C27:K27"/>
    <mergeCell ref="C28:K28"/>
    <mergeCell ref="C29:K29"/>
    <mergeCell ref="B40:B41"/>
    <mergeCell ref="C40:K40"/>
    <mergeCell ref="D41:K41"/>
    <mergeCell ref="B1:K1"/>
    <mergeCell ref="B2:K2"/>
    <mergeCell ref="B3:K3"/>
    <mergeCell ref="B4:K4"/>
    <mergeCell ref="B6:K6"/>
    <mergeCell ref="B8:K8"/>
    <mergeCell ref="B30:B39"/>
    <mergeCell ref="C30:K30"/>
    <mergeCell ref="D31:K31"/>
    <mergeCell ref="D32:K32"/>
    <mergeCell ref="D33:K33"/>
    <mergeCell ref="D34:K34"/>
    <mergeCell ref="D35:K35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headerFooter>
    <oddFooter>&amp;CPregão Eletrônico Nº 90009/2024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C8FF3-E353-471F-A163-A69CED6252A3}">
  <sheetPr>
    <tabColor theme="9" tint="0.39997558519241921"/>
  </sheetPr>
  <dimension ref="A1:L36"/>
  <sheetViews>
    <sheetView showGridLines="0" zoomScaleNormal="100" workbookViewId="0">
      <selection activeCell="G30" sqref="G30"/>
    </sheetView>
  </sheetViews>
  <sheetFormatPr defaultRowHeight="14.25" x14ac:dyDescent="0.2"/>
  <cols>
    <col min="1" max="1" width="9.140625" style="1"/>
    <col min="2" max="2" width="12.140625" style="1" customWidth="1"/>
    <col min="3" max="3" width="12.85546875" style="1" customWidth="1"/>
    <col min="4" max="4" width="27.42578125" style="1" customWidth="1"/>
    <col min="5" max="5" width="14.85546875" style="276" customWidth="1"/>
    <col min="6" max="6" width="11.140625" style="1" customWidth="1"/>
    <col min="7" max="8" width="15.7109375" style="1" customWidth="1"/>
    <col min="9" max="9" width="11.85546875" style="1" customWidth="1"/>
    <col min="10" max="10" width="15.7109375" style="1" customWidth="1"/>
    <col min="11" max="11" width="10.42578125" style="1" bestFit="1" customWidth="1"/>
    <col min="12" max="16384" width="9.140625" style="1"/>
  </cols>
  <sheetData>
    <row r="1" spans="1:12" customFormat="1" ht="20.25" x14ac:dyDescent="0.3">
      <c r="A1" s="272"/>
      <c r="B1" s="440" t="str">
        <f>[2]ORIENTAÇÕES!B1</f>
        <v xml:space="preserve">ANEXO I-C </v>
      </c>
      <c r="C1" s="440"/>
      <c r="D1" s="440"/>
      <c r="E1" s="440"/>
      <c r="F1" s="440"/>
      <c r="G1" s="440"/>
      <c r="H1" s="440"/>
      <c r="I1" s="440"/>
      <c r="J1" s="440"/>
    </row>
    <row r="2" spans="1:12" customFormat="1" ht="20.25" x14ac:dyDescent="0.3">
      <c r="A2" s="272"/>
      <c r="B2" s="440" t="str">
        <f>[2]ORIENTAÇÕES!B2</f>
        <v>PLANILHA DE CUSTO E FORMAÇÃO DE PREÇO REFERENCIAL</v>
      </c>
      <c r="C2" s="440"/>
      <c r="D2" s="440"/>
      <c r="E2" s="440"/>
      <c r="F2" s="440"/>
      <c r="G2" s="440"/>
      <c r="H2" s="440"/>
      <c r="I2" s="440"/>
      <c r="J2" s="440"/>
    </row>
    <row r="3" spans="1:12" customFormat="1" ht="20.25" x14ac:dyDescent="0.3">
      <c r="A3" s="272"/>
      <c r="B3" s="440" t="str">
        <f>[2]ORIENTAÇÕES!B3</f>
        <v>PREGÃO ELETRÔNICO Nº 90000/2024</v>
      </c>
      <c r="C3" s="440"/>
      <c r="D3" s="440"/>
      <c r="E3" s="440"/>
      <c r="F3" s="440"/>
      <c r="G3" s="440"/>
      <c r="H3" s="440"/>
      <c r="I3" s="440"/>
      <c r="J3" s="440"/>
    </row>
    <row r="4" spans="1:12" customFormat="1" ht="20.25" x14ac:dyDescent="0.3">
      <c r="A4" s="272"/>
      <c r="B4" s="441" t="str">
        <f>[2]ORIENTAÇÕES!B4</f>
        <v>PROCESSO Nº 21053.000280/2023-13</v>
      </c>
      <c r="C4" s="441"/>
      <c r="D4" s="441"/>
      <c r="E4" s="441"/>
      <c r="F4" s="441"/>
      <c r="G4" s="441"/>
      <c r="H4" s="441"/>
      <c r="I4" s="441"/>
      <c r="J4" s="441"/>
    </row>
    <row r="5" spans="1:12" customFormat="1" ht="30" customHeight="1" x14ac:dyDescent="0.3">
      <c r="B5" s="582"/>
      <c r="C5" s="582"/>
      <c r="D5" s="582"/>
      <c r="E5" s="582"/>
      <c r="F5" s="582"/>
      <c r="G5" s="582"/>
      <c r="H5" s="582"/>
      <c r="I5" s="582"/>
      <c r="J5" s="582"/>
    </row>
    <row r="6" spans="1:12" customFormat="1" ht="20.25" x14ac:dyDescent="0.3">
      <c r="A6" s="272"/>
      <c r="B6" s="410" t="str">
        <f>[2]ORIENTAÇÕES!B8</f>
        <v>ITEM 1 - CAMPINAS</v>
      </c>
      <c r="C6" s="410"/>
      <c r="D6" s="410"/>
      <c r="E6" s="410"/>
      <c r="F6" s="410"/>
      <c r="G6" s="410"/>
      <c r="H6" s="410"/>
      <c r="I6" s="410"/>
      <c r="J6" s="410"/>
      <c r="K6" s="273"/>
      <c r="L6" s="273"/>
    </row>
    <row r="7" spans="1:12" customFormat="1" ht="15" customHeight="1" x14ac:dyDescent="0.25">
      <c r="B7" s="285"/>
      <c r="C7" s="285"/>
      <c r="D7" s="285"/>
      <c r="E7" s="285"/>
      <c r="F7" s="285"/>
      <c r="G7" s="285"/>
      <c r="H7" s="285"/>
    </row>
    <row r="8" spans="1:12" customFormat="1" ht="30" customHeight="1" x14ac:dyDescent="0.25">
      <c r="B8" s="120" t="s">
        <v>41</v>
      </c>
      <c r="C8" s="490" t="str">
        <f>RESUMO!C10</f>
        <v>XXXXXXXXXXXXXXXX</v>
      </c>
      <c r="D8" s="490"/>
      <c r="F8" s="120" t="s">
        <v>45</v>
      </c>
      <c r="G8" s="452" t="str">
        <f>RESUMO!C11</f>
        <v>XXXXXXXXXXXXXXXX</v>
      </c>
      <c r="H8" s="453"/>
    </row>
    <row r="9" spans="1:12" customFormat="1" ht="22.5" customHeight="1" x14ac:dyDescent="0.25">
      <c r="B9" s="40"/>
      <c r="C9" s="40"/>
      <c r="D9" s="40"/>
      <c r="E9" s="18"/>
      <c r="F9" s="18"/>
      <c r="G9" s="18"/>
      <c r="H9" s="18"/>
    </row>
    <row r="10" spans="1:12" customFormat="1" ht="15" x14ac:dyDescent="0.25">
      <c r="B10" s="465" t="s">
        <v>230</v>
      </c>
      <c r="C10" s="465"/>
      <c r="D10" s="465"/>
      <c r="E10" s="465"/>
      <c r="F10" s="465"/>
      <c r="G10" s="465"/>
      <c r="H10" s="465"/>
      <c r="I10" s="465"/>
      <c r="J10" s="465"/>
    </row>
    <row r="11" spans="1:12" customFormat="1" ht="9.75" customHeight="1" x14ac:dyDescent="0.25">
      <c r="B11" s="160"/>
      <c r="C11" s="160"/>
      <c r="D11" s="160"/>
      <c r="E11" s="160"/>
      <c r="F11" s="160"/>
      <c r="G11" s="160"/>
      <c r="H11" s="160"/>
    </row>
    <row r="12" spans="1:12" customFormat="1" ht="15" x14ac:dyDescent="0.25">
      <c r="B12" s="499" t="s">
        <v>339</v>
      </c>
      <c r="C12" s="499"/>
      <c r="D12" s="499"/>
      <c r="E12" s="499"/>
      <c r="F12" s="499"/>
      <c r="G12" s="499"/>
      <c r="H12" s="499"/>
      <c r="I12" s="499"/>
      <c r="J12" s="499"/>
    </row>
    <row r="13" spans="1:12" customFormat="1" ht="15.75" thickBot="1" x14ac:dyDescent="0.3">
      <c r="B13" s="7"/>
      <c r="C13" s="7"/>
      <c r="D13" s="7"/>
      <c r="E13" s="7"/>
      <c r="F13" s="7"/>
      <c r="G13" s="7"/>
      <c r="H13" s="7"/>
    </row>
    <row r="14" spans="1:12" customFormat="1" ht="42" customHeight="1" x14ac:dyDescent="0.25">
      <c r="B14" s="210" t="s">
        <v>106</v>
      </c>
      <c r="C14" s="584" t="s">
        <v>298</v>
      </c>
      <c r="D14" s="584"/>
      <c r="E14" s="210" t="s">
        <v>319</v>
      </c>
      <c r="F14" s="210" t="s">
        <v>300</v>
      </c>
      <c r="G14" s="210" t="s">
        <v>303</v>
      </c>
      <c r="H14" s="210" t="s">
        <v>340</v>
      </c>
      <c r="I14" s="211" t="s">
        <v>341</v>
      </c>
      <c r="J14" s="212" t="s">
        <v>342</v>
      </c>
    </row>
    <row r="15" spans="1:12" ht="25.5" customHeight="1" x14ac:dyDescent="0.2">
      <c r="B15" s="169">
        <v>1</v>
      </c>
      <c r="C15" s="583" t="s">
        <v>343</v>
      </c>
      <c r="D15" s="583"/>
      <c r="E15" s="169" t="s">
        <v>319</v>
      </c>
      <c r="F15" s="169">
        <v>1</v>
      </c>
      <c r="G15" s="358">
        <v>0</v>
      </c>
      <c r="H15" s="351">
        <f>F15*G15</f>
        <v>0</v>
      </c>
      <c r="I15" s="362">
        <v>60</v>
      </c>
      <c r="J15" s="363">
        <f>H15/I15</f>
        <v>0</v>
      </c>
      <c r="K15" s="173"/>
    </row>
    <row r="16" spans="1:12" ht="25.5" customHeight="1" x14ac:dyDescent="0.2">
      <c r="B16" s="169">
        <v>2</v>
      </c>
      <c r="C16" s="583" t="s">
        <v>344</v>
      </c>
      <c r="D16" s="583"/>
      <c r="E16" s="169" t="s">
        <v>319</v>
      </c>
      <c r="F16" s="169">
        <v>1</v>
      </c>
      <c r="G16" s="358">
        <v>0</v>
      </c>
      <c r="H16" s="351">
        <f t="shared" ref="H16:H29" si="0">F16*G16</f>
        <v>0</v>
      </c>
      <c r="I16" s="362">
        <v>60</v>
      </c>
      <c r="J16" s="363">
        <f t="shared" ref="J16:J29" si="1">H16/I16</f>
        <v>0</v>
      </c>
    </row>
    <row r="17" spans="2:10" ht="29.25" customHeight="1" x14ac:dyDescent="0.2">
      <c r="B17" s="169">
        <v>3</v>
      </c>
      <c r="C17" s="583" t="s">
        <v>345</v>
      </c>
      <c r="D17" s="583"/>
      <c r="E17" s="169" t="s">
        <v>319</v>
      </c>
      <c r="F17" s="169">
        <v>1</v>
      </c>
      <c r="G17" s="358">
        <v>0</v>
      </c>
      <c r="H17" s="351">
        <f t="shared" si="0"/>
        <v>0</v>
      </c>
      <c r="I17" s="362">
        <v>60</v>
      </c>
      <c r="J17" s="363">
        <f t="shared" si="1"/>
        <v>0</v>
      </c>
    </row>
    <row r="18" spans="2:10" ht="25.5" customHeight="1" x14ac:dyDescent="0.2">
      <c r="B18" s="169">
        <v>4</v>
      </c>
      <c r="C18" s="583" t="s">
        <v>346</v>
      </c>
      <c r="D18" s="583"/>
      <c r="E18" s="169" t="s">
        <v>319</v>
      </c>
      <c r="F18" s="169">
        <v>1</v>
      </c>
      <c r="G18" s="358">
        <v>0</v>
      </c>
      <c r="H18" s="351">
        <f t="shared" si="0"/>
        <v>0</v>
      </c>
      <c r="I18" s="362">
        <v>60</v>
      </c>
      <c r="J18" s="363">
        <f t="shared" si="1"/>
        <v>0</v>
      </c>
    </row>
    <row r="19" spans="2:10" ht="25.5" customHeight="1" x14ac:dyDescent="0.2">
      <c r="B19" s="169">
        <v>5</v>
      </c>
      <c r="C19" s="583" t="s">
        <v>347</v>
      </c>
      <c r="D19" s="583"/>
      <c r="E19" s="169" t="s">
        <v>319</v>
      </c>
      <c r="F19" s="169">
        <v>1</v>
      </c>
      <c r="G19" s="358">
        <v>0</v>
      </c>
      <c r="H19" s="351">
        <f t="shared" si="0"/>
        <v>0</v>
      </c>
      <c r="I19" s="362">
        <v>60</v>
      </c>
      <c r="J19" s="363">
        <f t="shared" si="1"/>
        <v>0</v>
      </c>
    </row>
    <row r="20" spans="2:10" ht="25.5" customHeight="1" x14ac:dyDescent="0.2">
      <c r="B20" s="169">
        <v>6</v>
      </c>
      <c r="C20" s="583" t="s">
        <v>348</v>
      </c>
      <c r="D20" s="583"/>
      <c r="E20" s="169" t="s">
        <v>319</v>
      </c>
      <c r="F20" s="169">
        <v>2</v>
      </c>
      <c r="G20" s="358">
        <v>0</v>
      </c>
      <c r="H20" s="351">
        <f t="shared" si="0"/>
        <v>0</v>
      </c>
      <c r="I20" s="362">
        <v>60</v>
      </c>
      <c r="J20" s="363">
        <f t="shared" si="1"/>
        <v>0</v>
      </c>
    </row>
    <row r="21" spans="2:10" ht="25.5" customHeight="1" x14ac:dyDescent="0.2">
      <c r="B21" s="169">
        <v>7</v>
      </c>
      <c r="C21" s="583" t="s">
        <v>349</v>
      </c>
      <c r="D21" s="583"/>
      <c r="E21" s="169" t="s">
        <v>319</v>
      </c>
      <c r="F21" s="169">
        <v>1</v>
      </c>
      <c r="G21" s="359">
        <v>0</v>
      </c>
      <c r="H21" s="351">
        <f t="shared" si="0"/>
        <v>0</v>
      </c>
      <c r="I21" s="362">
        <v>60</v>
      </c>
      <c r="J21" s="363">
        <f t="shared" si="1"/>
        <v>0</v>
      </c>
    </row>
    <row r="22" spans="2:10" ht="25.5" customHeight="1" x14ac:dyDescent="0.2">
      <c r="B22" s="169">
        <v>8</v>
      </c>
      <c r="C22" s="583" t="s">
        <v>350</v>
      </c>
      <c r="D22" s="583"/>
      <c r="E22" s="169" t="s">
        <v>319</v>
      </c>
      <c r="F22" s="169">
        <v>2</v>
      </c>
      <c r="G22" s="359">
        <v>0</v>
      </c>
      <c r="H22" s="351">
        <f t="shared" si="0"/>
        <v>0</v>
      </c>
      <c r="I22" s="362">
        <v>60</v>
      </c>
      <c r="J22" s="363">
        <f t="shared" si="1"/>
        <v>0</v>
      </c>
    </row>
    <row r="23" spans="2:10" ht="25.5" customHeight="1" x14ac:dyDescent="0.2">
      <c r="B23" s="169">
        <v>9</v>
      </c>
      <c r="C23" s="583" t="s">
        <v>351</v>
      </c>
      <c r="D23" s="583"/>
      <c r="E23" s="169" t="s">
        <v>319</v>
      </c>
      <c r="F23" s="169">
        <v>1</v>
      </c>
      <c r="G23" s="358">
        <v>0</v>
      </c>
      <c r="H23" s="351">
        <f t="shared" si="0"/>
        <v>0</v>
      </c>
      <c r="I23" s="362">
        <v>60</v>
      </c>
      <c r="J23" s="363">
        <f t="shared" si="1"/>
        <v>0</v>
      </c>
    </row>
    <row r="24" spans="2:10" ht="25.5" customHeight="1" x14ac:dyDescent="0.2">
      <c r="B24" s="169">
        <v>10</v>
      </c>
      <c r="C24" s="583" t="s">
        <v>352</v>
      </c>
      <c r="D24" s="583"/>
      <c r="E24" s="169" t="s">
        <v>319</v>
      </c>
      <c r="F24" s="169">
        <v>1</v>
      </c>
      <c r="G24" s="358">
        <v>0</v>
      </c>
      <c r="H24" s="351">
        <f t="shared" si="0"/>
        <v>0</v>
      </c>
      <c r="I24" s="362">
        <v>60</v>
      </c>
      <c r="J24" s="363">
        <f>H24/I24</f>
        <v>0</v>
      </c>
    </row>
    <row r="25" spans="2:10" ht="25.5" customHeight="1" x14ac:dyDescent="0.2">
      <c r="B25" s="169">
        <v>11</v>
      </c>
      <c r="C25" s="583" t="s">
        <v>353</v>
      </c>
      <c r="D25" s="583"/>
      <c r="E25" s="169" t="s">
        <v>319</v>
      </c>
      <c r="F25" s="169">
        <v>1</v>
      </c>
      <c r="G25" s="358">
        <v>0</v>
      </c>
      <c r="H25" s="351">
        <f>F25*G25</f>
        <v>0</v>
      </c>
      <c r="I25" s="362">
        <v>60</v>
      </c>
      <c r="J25" s="363">
        <f>H25/I25</f>
        <v>0</v>
      </c>
    </row>
    <row r="26" spans="2:10" ht="25.5" customHeight="1" x14ac:dyDescent="0.2">
      <c r="B26" s="169">
        <v>12</v>
      </c>
      <c r="C26" s="583" t="s">
        <v>354</v>
      </c>
      <c r="D26" s="583"/>
      <c r="E26" s="169" t="s">
        <v>319</v>
      </c>
      <c r="F26" s="169">
        <v>1</v>
      </c>
      <c r="G26" s="358">
        <v>0</v>
      </c>
      <c r="H26" s="351">
        <f t="shared" si="0"/>
        <v>0</v>
      </c>
      <c r="I26" s="362">
        <v>60</v>
      </c>
      <c r="J26" s="363">
        <f t="shared" si="1"/>
        <v>0</v>
      </c>
    </row>
    <row r="27" spans="2:10" ht="25.5" customHeight="1" x14ac:dyDescent="0.2">
      <c r="B27" s="169">
        <v>13</v>
      </c>
      <c r="C27" s="583" t="s">
        <v>355</v>
      </c>
      <c r="D27" s="583"/>
      <c r="E27" s="169" t="s">
        <v>319</v>
      </c>
      <c r="F27" s="169">
        <v>2</v>
      </c>
      <c r="G27" s="359">
        <v>0</v>
      </c>
      <c r="H27" s="351">
        <f t="shared" si="0"/>
        <v>0</v>
      </c>
      <c r="I27" s="362">
        <v>60</v>
      </c>
      <c r="J27" s="363">
        <f t="shared" si="1"/>
        <v>0</v>
      </c>
    </row>
    <row r="28" spans="2:10" ht="25.5" customHeight="1" x14ac:dyDescent="0.2">
      <c r="B28" s="169">
        <v>14</v>
      </c>
      <c r="C28" s="583" t="s">
        <v>356</v>
      </c>
      <c r="D28" s="583"/>
      <c r="E28" s="169" t="s">
        <v>319</v>
      </c>
      <c r="F28" s="169">
        <v>1</v>
      </c>
      <c r="G28" s="358">
        <v>0</v>
      </c>
      <c r="H28" s="351">
        <f t="shared" si="0"/>
        <v>0</v>
      </c>
      <c r="I28" s="362">
        <v>60</v>
      </c>
      <c r="J28" s="363">
        <f t="shared" si="1"/>
        <v>0</v>
      </c>
    </row>
    <row r="29" spans="2:10" ht="25.5" customHeight="1" x14ac:dyDescent="0.2">
      <c r="B29" s="169">
        <v>15</v>
      </c>
      <c r="C29" s="583" t="s">
        <v>357</v>
      </c>
      <c r="D29" s="583"/>
      <c r="E29" s="169" t="s">
        <v>319</v>
      </c>
      <c r="F29" s="169">
        <v>2</v>
      </c>
      <c r="G29" s="359">
        <v>0</v>
      </c>
      <c r="H29" s="351">
        <f t="shared" si="0"/>
        <v>0</v>
      </c>
      <c r="I29" s="362">
        <v>60</v>
      </c>
      <c r="J29" s="363">
        <f t="shared" si="1"/>
        <v>0</v>
      </c>
    </row>
    <row r="30" spans="2:10" ht="25.5" customHeight="1" thickBot="1" x14ac:dyDescent="0.25">
      <c r="B30" s="68"/>
      <c r="C30" s="68"/>
      <c r="D30" s="68"/>
      <c r="E30" s="68"/>
      <c r="F30" s="68"/>
      <c r="G30" s="68"/>
      <c r="H30" s="360">
        <f>SUM(H15:H29)</f>
        <v>0</v>
      </c>
      <c r="I30" s="361"/>
      <c r="J30" s="364">
        <f>SUM(J15:J29)</f>
        <v>0</v>
      </c>
    </row>
    <row r="31" spans="2:10" ht="15" x14ac:dyDescent="0.2">
      <c r="B31" s="68"/>
      <c r="C31" s="68"/>
      <c r="D31" s="68"/>
      <c r="E31" s="68"/>
      <c r="F31" s="68"/>
      <c r="G31" s="68"/>
      <c r="H31" s="384"/>
      <c r="I31" s="385"/>
      <c r="J31" s="384"/>
    </row>
    <row r="32" spans="2:10" ht="15" x14ac:dyDescent="0.25">
      <c r="B32" s="383" t="s">
        <v>358</v>
      </c>
      <c r="C32"/>
      <c r="D32"/>
      <c r="E32" s="245"/>
      <c r="F32" s="2"/>
      <c r="G32" s="2"/>
      <c r="H32" s="2"/>
      <c r="I32"/>
      <c r="J32" s="2"/>
    </row>
    <row r="33" spans="2:10" x14ac:dyDescent="0.2">
      <c r="B33" s="275"/>
      <c r="C33" s="275"/>
      <c r="D33" s="275"/>
      <c r="E33" s="275"/>
      <c r="F33" s="275"/>
      <c r="G33" s="275"/>
      <c r="H33" s="275"/>
      <c r="I33" s="275"/>
      <c r="J33" s="275"/>
    </row>
    <row r="34" spans="2:10" customFormat="1" ht="15" x14ac:dyDescent="0.25">
      <c r="B34" s="17" t="s">
        <v>296</v>
      </c>
      <c r="C34" s="17"/>
      <c r="E34" s="2"/>
      <c r="F34" s="2"/>
      <c r="G34" s="2"/>
      <c r="H34" s="2"/>
      <c r="I34" s="2"/>
      <c r="J34" s="2"/>
    </row>
    <row r="35" spans="2:10" ht="114" customHeight="1" x14ac:dyDescent="0.2">
      <c r="B35" s="581"/>
      <c r="C35" s="581"/>
      <c r="D35" s="581"/>
      <c r="E35" s="581"/>
      <c r="F35" s="581"/>
      <c r="G35" s="581"/>
      <c r="H35" s="581"/>
      <c r="I35" s="581"/>
      <c r="J35" s="581"/>
    </row>
    <row r="36" spans="2:10" ht="15" x14ac:dyDescent="0.25">
      <c r="B36"/>
      <c r="C36"/>
      <c r="D36"/>
      <c r="E36" s="245"/>
      <c r="F36"/>
      <c r="G36"/>
      <c r="H36"/>
      <c r="I36"/>
      <c r="J36"/>
    </row>
  </sheetData>
  <mergeCells count="27">
    <mergeCell ref="B35:J35"/>
    <mergeCell ref="C29:D29"/>
    <mergeCell ref="C28:D28"/>
    <mergeCell ref="C27:D27"/>
    <mergeCell ref="B1:J1"/>
    <mergeCell ref="B2:J2"/>
    <mergeCell ref="B3:J3"/>
    <mergeCell ref="B4:J4"/>
    <mergeCell ref="B5:J5"/>
    <mergeCell ref="B6:J6"/>
    <mergeCell ref="C15:D15"/>
    <mergeCell ref="C26:D26"/>
    <mergeCell ref="C25:D25"/>
    <mergeCell ref="C24:D24"/>
    <mergeCell ref="C23:D23"/>
    <mergeCell ref="C22:D22"/>
    <mergeCell ref="C21:D21"/>
    <mergeCell ref="C20:D20"/>
    <mergeCell ref="C19:D19"/>
    <mergeCell ref="C18:D18"/>
    <mergeCell ref="C17:D17"/>
    <mergeCell ref="C16:D16"/>
    <mergeCell ref="C14:D14"/>
    <mergeCell ref="G8:H8"/>
    <mergeCell ref="C8:D8"/>
    <mergeCell ref="B10:J10"/>
    <mergeCell ref="B12:J12"/>
  </mergeCells>
  <pageMargins left="0.511811024" right="0.511811024" top="0.78740157499999996" bottom="0.78740157499999996" header="0.31496062000000002" footer="0.31496062000000002"/>
  <pageSetup paperSize="9" scale="58" orientation="portrait" r:id="rId1"/>
  <headerFooter>
    <oddFooter>&amp;CPregão Eletrônico Nº 90009/2024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12">
    <tabColor theme="8" tint="0.39997558519241921"/>
    <pageSetUpPr fitToPage="1"/>
  </sheetPr>
  <dimension ref="B1:J142"/>
  <sheetViews>
    <sheetView showGridLines="0" view="pageBreakPreview" topLeftCell="A47" zoomScaleNormal="100" zoomScaleSheetLayoutView="100" workbookViewId="0">
      <selection activeCell="I59" sqref="I59"/>
    </sheetView>
  </sheetViews>
  <sheetFormatPr defaultRowHeight="15" x14ac:dyDescent="0.25"/>
  <cols>
    <col min="1" max="1" width="16.7109375" customWidth="1"/>
    <col min="2" max="2" width="7.28515625" customWidth="1"/>
    <col min="3" max="3" width="11.42578125" customWidth="1"/>
    <col min="4" max="4" width="12.7109375" customWidth="1"/>
    <col min="5" max="5" width="8.85546875" customWidth="1"/>
    <col min="6" max="6" width="7.42578125" customWidth="1"/>
    <col min="7" max="7" width="24.85546875" customWidth="1"/>
    <col min="8" max="8" width="18.140625" customWidth="1"/>
    <col min="9" max="9" width="19.5703125" style="89" customWidth="1"/>
    <col min="10" max="10" width="16.7109375" customWidth="1"/>
  </cols>
  <sheetData>
    <row r="1" spans="2:10" x14ac:dyDescent="0.25">
      <c r="B1" s="633" t="str">
        <f>ORIENTAÇÕES!B1</f>
        <v>ANEXO I-B</v>
      </c>
      <c r="C1" s="633"/>
      <c r="D1" s="633"/>
      <c r="E1" s="633"/>
      <c r="F1" s="633"/>
      <c r="G1" s="633"/>
      <c r="H1" s="633"/>
      <c r="I1" s="633"/>
    </row>
    <row r="2" spans="2:10" ht="15.75" customHeight="1" x14ac:dyDescent="0.25">
      <c r="B2" s="634" t="str">
        <f>ORIENTAÇÕES!B2</f>
        <v xml:space="preserve">PLANILHA DE CUSTO E FORMAÇÃO DE PREÇO REFERENCIAL </v>
      </c>
      <c r="C2" s="634"/>
      <c r="D2" s="634"/>
      <c r="E2" s="634"/>
      <c r="F2" s="634"/>
      <c r="G2" s="634"/>
      <c r="H2" s="634"/>
      <c r="I2" s="634"/>
    </row>
    <row r="3" spans="2:10" x14ac:dyDescent="0.25">
      <c r="B3" s="441" t="str">
        <f>ORIENTAÇÕES!B3</f>
        <v>PREGÃO ELETRÔNICO Nº 90009/2024</v>
      </c>
      <c r="C3" s="441"/>
      <c r="D3" s="441"/>
      <c r="E3" s="441"/>
      <c r="F3" s="441"/>
      <c r="G3" s="441"/>
      <c r="H3" s="441"/>
      <c r="I3" s="441"/>
    </row>
    <row r="4" spans="2:10" x14ac:dyDescent="0.25">
      <c r="B4" s="441" t="s">
        <v>359</v>
      </c>
      <c r="C4" s="441"/>
      <c r="D4" s="441"/>
      <c r="E4" s="441"/>
      <c r="F4" s="441"/>
      <c r="G4" s="441"/>
      <c r="H4" s="441"/>
      <c r="I4" s="441"/>
    </row>
    <row r="5" spans="2:10" x14ac:dyDescent="0.25">
      <c r="B5" s="57"/>
      <c r="C5" s="57"/>
      <c r="D5" s="57"/>
      <c r="E5" s="57"/>
      <c r="F5" s="57"/>
      <c r="G5" s="57"/>
      <c r="H5" s="57"/>
      <c r="I5" s="57"/>
    </row>
    <row r="6" spans="2:10" x14ac:dyDescent="0.25">
      <c r="B6" s="441" t="str">
        <f>ORIENTAÇÕES!B8</f>
        <v>ITEM 1 - ASSEIO E CONSERVAÇÃO DAS ÁREAS VERDES DO LFDA-SP</v>
      </c>
      <c r="C6" s="441"/>
      <c r="D6" s="441"/>
      <c r="E6" s="441"/>
      <c r="F6" s="441"/>
      <c r="G6" s="441"/>
      <c r="H6" s="441"/>
      <c r="I6" s="441"/>
    </row>
    <row r="7" spans="2:10" x14ac:dyDescent="0.25">
      <c r="B7" s="635"/>
      <c r="C7" s="441"/>
      <c r="D7" s="441"/>
      <c r="E7" s="441"/>
      <c r="F7" s="441"/>
      <c r="G7" s="441"/>
      <c r="H7" s="441"/>
      <c r="I7" s="441"/>
    </row>
    <row r="8" spans="2:10" x14ac:dyDescent="0.25">
      <c r="B8" s="636" t="s">
        <v>360</v>
      </c>
      <c r="C8" s="636"/>
      <c r="D8" s="636"/>
      <c r="E8" s="636"/>
      <c r="F8" s="636"/>
      <c r="G8" s="636"/>
      <c r="H8" s="636"/>
      <c r="I8" s="636"/>
    </row>
    <row r="9" spans="2:10" ht="15" customHeight="1" x14ac:dyDescent="0.25">
      <c r="B9" s="629" t="s">
        <v>361</v>
      </c>
      <c r="C9" s="629"/>
      <c r="D9" s="629"/>
      <c r="E9" s="629"/>
      <c r="F9" s="629"/>
      <c r="G9" s="629"/>
      <c r="H9" s="630" t="str">
        <f>RESUMO!C12</f>
        <v>XX/XX/XXXX</v>
      </c>
      <c r="I9" s="631"/>
    </row>
    <row r="10" spans="2:10" x14ac:dyDescent="0.25">
      <c r="B10" s="629" t="s">
        <v>362</v>
      </c>
      <c r="C10" s="629"/>
      <c r="D10" s="629"/>
      <c r="E10" s="629"/>
      <c r="F10" s="629"/>
      <c r="G10" s="629"/>
      <c r="H10" s="630" t="str">
        <f>RESUMO!C10</f>
        <v>XXXXXXXXXXXXXXXX</v>
      </c>
      <c r="I10" s="630"/>
    </row>
    <row r="11" spans="2:10" ht="15" customHeight="1" x14ac:dyDescent="0.25">
      <c r="B11" s="629" t="s">
        <v>363</v>
      </c>
      <c r="C11" s="629"/>
      <c r="D11" s="629"/>
      <c r="E11" s="629"/>
      <c r="F11" s="629"/>
      <c r="G11" s="629"/>
      <c r="H11" s="631" t="s">
        <v>364</v>
      </c>
      <c r="I11" s="631"/>
    </row>
    <row r="12" spans="2:10" ht="15.75" customHeight="1" x14ac:dyDescent="0.25">
      <c r="B12" s="629" t="s">
        <v>365</v>
      </c>
      <c r="C12" s="629"/>
      <c r="D12" s="629"/>
      <c r="E12" s="629"/>
      <c r="F12" s="629"/>
      <c r="G12" s="629"/>
      <c r="H12" s="626" t="s">
        <v>366</v>
      </c>
      <c r="I12" s="626"/>
      <c r="J12" s="80" t="s">
        <v>367</v>
      </c>
    </row>
    <row r="13" spans="2:10" ht="15.75" customHeight="1" x14ac:dyDescent="0.25">
      <c r="B13" s="81"/>
      <c r="C13" s="81"/>
      <c r="D13" s="81"/>
      <c r="E13" s="81"/>
      <c r="F13" s="81"/>
      <c r="G13" s="81"/>
      <c r="H13" s="2"/>
      <c r="I13" s="2"/>
    </row>
    <row r="14" spans="2:10" ht="17.25" customHeight="1" x14ac:dyDescent="0.25">
      <c r="B14" s="637" t="s">
        <v>368</v>
      </c>
      <c r="C14" s="637"/>
      <c r="D14" s="637"/>
      <c r="E14" s="637"/>
      <c r="F14" s="637"/>
      <c r="G14" s="637"/>
      <c r="H14" s="637" t="s">
        <v>369</v>
      </c>
      <c r="I14" s="637"/>
    </row>
    <row r="15" spans="2:10" x14ac:dyDescent="0.25">
      <c r="B15" s="583" t="s">
        <v>370</v>
      </c>
      <c r="C15" s="583"/>
      <c r="D15" s="583"/>
      <c r="E15" s="583"/>
      <c r="F15" s="583"/>
      <c r="G15" s="583"/>
      <c r="H15" s="627" t="s">
        <v>69</v>
      </c>
      <c r="I15" s="628"/>
      <c r="J15" s="42"/>
    </row>
    <row r="16" spans="2:10" ht="15.75" customHeight="1" x14ac:dyDescent="0.25">
      <c r="B16" s="620" t="s">
        <v>371</v>
      </c>
      <c r="C16" s="620"/>
      <c r="D16" s="620"/>
      <c r="E16" s="620"/>
      <c r="F16" s="620"/>
      <c r="G16" s="620"/>
      <c r="H16" s="621">
        <f>'TABELA APOIO'!H16</f>
        <v>0</v>
      </c>
      <c r="I16" s="622"/>
    </row>
    <row r="17" spans="2:10" ht="15.75" customHeight="1" x14ac:dyDescent="0.25">
      <c r="B17" s="498" t="s">
        <v>372</v>
      </c>
      <c r="C17" s="498"/>
      <c r="D17" s="498"/>
      <c r="E17" s="498"/>
      <c r="F17" s="498"/>
      <c r="G17" s="498"/>
      <c r="H17" s="623" t="str">
        <f>'TABELA APOIO'!D16</f>
        <v>jardineiro</v>
      </c>
      <c r="I17" s="624"/>
    </row>
    <row r="18" spans="2:10" x14ac:dyDescent="0.25">
      <c r="B18" s="498" t="s">
        <v>373</v>
      </c>
      <c r="C18" s="498"/>
      <c r="D18" s="498"/>
      <c r="E18" s="498"/>
      <c r="F18" s="498"/>
      <c r="G18" s="498"/>
      <c r="H18" s="625">
        <f>'TABELA APOIO'!J16</f>
        <v>0</v>
      </c>
      <c r="I18" s="626"/>
    </row>
    <row r="19" spans="2:10" ht="20.25" customHeight="1" x14ac:dyDescent="0.25">
      <c r="B19" s="632"/>
      <c r="C19" s="632"/>
      <c r="D19" s="632"/>
      <c r="E19" s="632"/>
      <c r="F19" s="632"/>
      <c r="G19" s="632"/>
      <c r="H19" s="632"/>
      <c r="I19" s="632"/>
    </row>
    <row r="20" spans="2:10" ht="15.75" x14ac:dyDescent="0.25">
      <c r="B20" s="596" t="s">
        <v>374</v>
      </c>
      <c r="C20" s="596"/>
      <c r="D20" s="596"/>
      <c r="E20" s="596"/>
      <c r="F20" s="596"/>
      <c r="G20" s="596"/>
      <c r="H20" s="596"/>
      <c r="I20" s="596"/>
    </row>
    <row r="21" spans="2:10" x14ac:dyDescent="0.25">
      <c r="B21" s="57"/>
      <c r="C21" s="57"/>
      <c r="D21" s="57"/>
      <c r="E21" s="57"/>
      <c r="F21" s="57"/>
      <c r="G21" s="57"/>
      <c r="H21" s="57"/>
      <c r="I21" s="57"/>
    </row>
    <row r="22" spans="2:10" x14ac:dyDescent="0.25">
      <c r="B22" s="14">
        <v>1</v>
      </c>
      <c r="C22" s="598" t="s">
        <v>375</v>
      </c>
      <c r="D22" s="598"/>
      <c r="E22" s="598"/>
      <c r="F22" s="598"/>
      <c r="G22" s="598"/>
      <c r="H22" s="82" t="s">
        <v>123</v>
      </c>
      <c r="I22" s="82" t="s">
        <v>376</v>
      </c>
    </row>
    <row r="23" spans="2:10" ht="18" customHeight="1" x14ac:dyDescent="0.25">
      <c r="B23" s="50" t="s">
        <v>142</v>
      </c>
      <c r="C23" s="498" t="s">
        <v>377</v>
      </c>
      <c r="D23" s="498"/>
      <c r="E23" s="498"/>
      <c r="F23" s="498"/>
      <c r="G23" s="498"/>
      <c r="H23" s="83" t="s">
        <v>378</v>
      </c>
      <c r="I23" s="84">
        <f>'TABELA APOIO'!E32</f>
        <v>0</v>
      </c>
    </row>
    <row r="24" spans="2:10" ht="18" customHeight="1" x14ac:dyDescent="0.25">
      <c r="B24" s="50" t="s">
        <v>145</v>
      </c>
      <c r="C24" s="498" t="s">
        <v>125</v>
      </c>
      <c r="D24" s="498"/>
      <c r="E24" s="498"/>
      <c r="F24" s="498"/>
      <c r="G24" s="498"/>
      <c r="H24" s="132" t="s">
        <v>379</v>
      </c>
      <c r="I24" s="86">
        <f>'TABELA APOIO'!F32</f>
        <v>0</v>
      </c>
    </row>
    <row r="25" spans="2:10" ht="18" customHeight="1" x14ac:dyDescent="0.25">
      <c r="B25" s="250" t="s">
        <v>156</v>
      </c>
      <c r="C25" s="591" t="s">
        <v>131</v>
      </c>
      <c r="D25" s="591"/>
      <c r="E25" s="591"/>
      <c r="F25" s="591"/>
      <c r="G25" s="591"/>
      <c r="H25" s="132" t="s">
        <v>379</v>
      </c>
      <c r="I25" s="86">
        <f>'TABELA APOIO'!G32</f>
        <v>0</v>
      </c>
      <c r="J25" s="42"/>
    </row>
    <row r="26" spans="2:10" ht="18" customHeight="1" x14ac:dyDescent="0.25">
      <c r="B26" s="50" t="s">
        <v>160</v>
      </c>
      <c r="C26" s="498" t="s">
        <v>380</v>
      </c>
      <c r="D26" s="498"/>
      <c r="E26" s="498"/>
      <c r="F26" s="498"/>
      <c r="G26" s="498"/>
      <c r="H26" s="87" t="s">
        <v>381</v>
      </c>
      <c r="I26" s="70">
        <v>0</v>
      </c>
    </row>
    <row r="27" spans="2:10" ht="18" customHeight="1" x14ac:dyDescent="0.25">
      <c r="B27" s="50" t="s">
        <v>164</v>
      </c>
      <c r="C27" s="498" t="s">
        <v>382</v>
      </c>
      <c r="D27" s="498"/>
      <c r="E27" s="498"/>
      <c r="F27" s="498"/>
      <c r="G27" s="498"/>
      <c r="H27" s="87" t="s">
        <v>381</v>
      </c>
      <c r="I27" s="70">
        <v>0</v>
      </c>
    </row>
    <row r="28" spans="2:10" ht="18" customHeight="1" x14ac:dyDescent="0.25">
      <c r="B28" s="50" t="s">
        <v>168</v>
      </c>
      <c r="C28" s="498" t="s">
        <v>383</v>
      </c>
      <c r="D28" s="498"/>
      <c r="E28" s="498"/>
      <c r="F28" s="498"/>
      <c r="G28" s="498"/>
      <c r="H28" s="87" t="s">
        <v>381</v>
      </c>
      <c r="I28" s="70">
        <v>0</v>
      </c>
    </row>
    <row r="29" spans="2:10" ht="17.25" customHeight="1" x14ac:dyDescent="0.25">
      <c r="B29" s="586" t="s">
        <v>384</v>
      </c>
      <c r="C29" s="586"/>
      <c r="D29" s="586"/>
      <c r="E29" s="586"/>
      <c r="F29" s="586"/>
      <c r="G29" s="586"/>
      <c r="H29" s="586"/>
      <c r="I29" s="88">
        <f>SUM(I23:I28)</f>
        <v>0</v>
      </c>
    </row>
    <row r="30" spans="2:10" ht="20.25" customHeight="1" x14ac:dyDescent="0.25"/>
    <row r="31" spans="2:10" ht="15.75" x14ac:dyDescent="0.25">
      <c r="B31" s="596" t="s">
        <v>385</v>
      </c>
      <c r="C31" s="596"/>
      <c r="D31" s="596"/>
      <c r="E31" s="596"/>
      <c r="F31" s="596"/>
      <c r="G31" s="596"/>
      <c r="H31" s="596"/>
      <c r="I31" s="596"/>
    </row>
    <row r="32" spans="2:10" s="91" customFormat="1" ht="14.25" customHeight="1" x14ac:dyDescent="0.25">
      <c r="B32" s="90"/>
      <c r="C32" s="90"/>
      <c r="D32" s="90"/>
      <c r="E32" s="90"/>
      <c r="F32" s="90"/>
      <c r="G32" s="90"/>
      <c r="H32" s="90"/>
      <c r="I32" s="90"/>
    </row>
    <row r="33" spans="2:10" s="91" customFormat="1" ht="17.25" customHeight="1" x14ac:dyDescent="0.25">
      <c r="B33" s="619" t="s">
        <v>386</v>
      </c>
      <c r="C33" s="619"/>
      <c r="D33" s="619"/>
      <c r="E33" s="619"/>
      <c r="F33" s="619"/>
      <c r="G33" s="619"/>
      <c r="H33" s="619"/>
      <c r="I33" s="619"/>
    </row>
    <row r="34" spans="2:10" x14ac:dyDescent="0.25">
      <c r="B34" s="14" t="s">
        <v>387</v>
      </c>
      <c r="C34" s="598" t="s">
        <v>388</v>
      </c>
      <c r="D34" s="598"/>
      <c r="E34" s="598"/>
      <c r="F34" s="598"/>
      <c r="G34" s="598"/>
      <c r="H34" s="82" t="s">
        <v>123</v>
      </c>
      <c r="I34" s="82" t="s">
        <v>376</v>
      </c>
    </row>
    <row r="35" spans="2:10" x14ac:dyDescent="0.25">
      <c r="B35" s="50" t="s">
        <v>142</v>
      </c>
      <c r="C35" s="498" t="s">
        <v>143</v>
      </c>
      <c r="D35" s="498"/>
      <c r="E35" s="498"/>
      <c r="F35" s="498"/>
      <c r="G35" s="498"/>
      <c r="H35" s="52">
        <f>'TABELA APOIO'!G39</f>
        <v>8.3333333333333329E-2</v>
      </c>
      <c r="I35" s="86">
        <f>$I$29*H35</f>
        <v>0</v>
      </c>
      <c r="J35" s="92"/>
    </row>
    <row r="36" spans="2:10" x14ac:dyDescent="0.25">
      <c r="B36" s="50" t="s">
        <v>145</v>
      </c>
      <c r="C36" s="498" t="s">
        <v>146</v>
      </c>
      <c r="D36" s="498"/>
      <c r="E36" s="498"/>
      <c r="F36" s="498"/>
      <c r="G36" s="498"/>
      <c r="H36" s="52">
        <f>'TABELA APOIO'!G40</f>
        <v>2.7777777777777776E-2</v>
      </c>
      <c r="I36" s="86">
        <f>$I$29*H36</f>
        <v>0</v>
      </c>
      <c r="J36" s="92"/>
    </row>
    <row r="37" spans="2:10" x14ac:dyDescent="0.25">
      <c r="B37" s="497" t="s">
        <v>389</v>
      </c>
      <c r="C37" s="497"/>
      <c r="D37" s="497"/>
      <c r="E37" s="497"/>
      <c r="F37" s="497"/>
      <c r="G37" s="497"/>
      <c r="H37" s="41">
        <f>SUM(H35:H36)</f>
        <v>0.1111111111111111</v>
      </c>
      <c r="I37" s="93">
        <f>SUM(I35:I36)</f>
        <v>0</v>
      </c>
    </row>
    <row r="38" spans="2:10" ht="18.75" customHeight="1" x14ac:dyDescent="0.25">
      <c r="B38" s="50" t="s">
        <v>156</v>
      </c>
      <c r="C38" s="502" t="s">
        <v>390</v>
      </c>
      <c r="D38" s="502"/>
      <c r="E38" s="502"/>
      <c r="F38" s="502"/>
      <c r="G38" s="502"/>
      <c r="H38" s="165">
        <f>H51</f>
        <v>0</v>
      </c>
      <c r="I38" s="84">
        <f>I37*H38</f>
        <v>0</v>
      </c>
      <c r="J38" s="92"/>
    </row>
    <row r="39" spans="2:10" x14ac:dyDescent="0.25">
      <c r="B39" s="607" t="s">
        <v>391</v>
      </c>
      <c r="C39" s="607"/>
      <c r="D39" s="607"/>
      <c r="E39" s="607"/>
      <c r="F39" s="607"/>
      <c r="G39" s="607"/>
      <c r="H39" s="607"/>
      <c r="I39" s="94">
        <f>SUM(I37:I38)</f>
        <v>0</v>
      </c>
    </row>
    <row r="40" spans="2:10" s="91" customFormat="1" ht="18.75" customHeight="1" x14ac:dyDescent="0.25">
      <c r="B40" s="90"/>
      <c r="C40" s="90"/>
      <c r="D40" s="90"/>
      <c r="E40" s="90"/>
      <c r="F40" s="90"/>
      <c r="G40" s="90"/>
      <c r="H40" s="90"/>
      <c r="I40" s="90"/>
    </row>
    <row r="41" spans="2:10" s="91" customFormat="1" x14ac:dyDescent="0.25">
      <c r="B41" s="608" t="s">
        <v>392</v>
      </c>
      <c r="C41" s="608"/>
      <c r="D41" s="608"/>
      <c r="E41" s="608"/>
      <c r="F41" s="608"/>
      <c r="G41" s="608"/>
      <c r="H41" s="608"/>
      <c r="I41" s="608"/>
    </row>
    <row r="42" spans="2:10" s="91" customFormat="1" ht="18" customHeight="1" x14ac:dyDescent="0.25">
      <c r="B42" s="14" t="s">
        <v>393</v>
      </c>
      <c r="C42" s="598" t="s">
        <v>388</v>
      </c>
      <c r="D42" s="598"/>
      <c r="E42" s="598"/>
      <c r="F42" s="598"/>
      <c r="G42" s="598"/>
      <c r="H42" s="82" t="s">
        <v>184</v>
      </c>
      <c r="I42" s="82" t="s">
        <v>376</v>
      </c>
    </row>
    <row r="43" spans="2:10" s="91" customFormat="1" ht="17.25" customHeight="1" x14ac:dyDescent="0.25">
      <c r="B43" s="50" t="s">
        <v>142</v>
      </c>
      <c r="C43" s="498" t="s">
        <v>150</v>
      </c>
      <c r="D43" s="498"/>
      <c r="E43" s="498"/>
      <c r="F43" s="498"/>
      <c r="G43" s="498"/>
      <c r="H43" s="95">
        <f>'TABELA APOIO'!H46</f>
        <v>0</v>
      </c>
      <c r="I43" s="86">
        <f>$I$29*H43</f>
        <v>0</v>
      </c>
    </row>
    <row r="44" spans="2:10" s="91" customFormat="1" ht="17.25" customHeight="1" x14ac:dyDescent="0.25">
      <c r="B44" s="50" t="s">
        <v>145</v>
      </c>
      <c r="C44" s="498" t="s">
        <v>152</v>
      </c>
      <c r="D44" s="498"/>
      <c r="E44" s="498"/>
      <c r="F44" s="498"/>
      <c r="G44" s="498"/>
      <c r="H44" s="95">
        <f>'TABELA APOIO'!H47</f>
        <v>0</v>
      </c>
      <c r="I44" s="86">
        <f t="shared" ref="I44:I50" si="0">$I$29*H44</f>
        <v>0</v>
      </c>
    </row>
    <row r="45" spans="2:10" s="91" customFormat="1" ht="17.25" customHeight="1" x14ac:dyDescent="0.25">
      <c r="B45" s="50" t="s">
        <v>156</v>
      </c>
      <c r="C45" s="498" t="s">
        <v>157</v>
      </c>
      <c r="D45" s="498"/>
      <c r="E45" s="498"/>
      <c r="F45" s="498"/>
      <c r="G45" s="498"/>
      <c r="H45" s="95">
        <f>'TABELA APOIO'!H48</f>
        <v>0</v>
      </c>
      <c r="I45" s="86">
        <f t="shared" si="0"/>
        <v>0</v>
      </c>
    </row>
    <row r="46" spans="2:10" s="91" customFormat="1" ht="17.25" customHeight="1" x14ac:dyDescent="0.25">
      <c r="B46" s="50" t="s">
        <v>160</v>
      </c>
      <c r="C46" s="498" t="s">
        <v>161</v>
      </c>
      <c r="D46" s="498"/>
      <c r="E46" s="498"/>
      <c r="F46" s="498"/>
      <c r="G46" s="498"/>
      <c r="H46" s="95">
        <f>'TABELA APOIO'!H49</f>
        <v>0</v>
      </c>
      <c r="I46" s="86">
        <f t="shared" si="0"/>
        <v>0</v>
      </c>
    </row>
    <row r="47" spans="2:10" s="91" customFormat="1" ht="17.25" customHeight="1" x14ac:dyDescent="0.25">
      <c r="B47" s="50" t="s">
        <v>164</v>
      </c>
      <c r="C47" s="498" t="s">
        <v>165</v>
      </c>
      <c r="D47" s="498"/>
      <c r="E47" s="498"/>
      <c r="F47" s="498"/>
      <c r="G47" s="498"/>
      <c r="H47" s="95">
        <f>'TABELA APOIO'!H50</f>
        <v>0</v>
      </c>
      <c r="I47" s="86">
        <f t="shared" si="0"/>
        <v>0</v>
      </c>
    </row>
    <row r="48" spans="2:10" s="91" customFormat="1" ht="17.25" customHeight="1" x14ac:dyDescent="0.25">
      <c r="B48" s="50" t="s">
        <v>168</v>
      </c>
      <c r="C48" s="498" t="s">
        <v>169</v>
      </c>
      <c r="D48" s="498"/>
      <c r="E48" s="498"/>
      <c r="F48" s="498"/>
      <c r="G48" s="498"/>
      <c r="H48" s="95">
        <f>'TABELA APOIO'!H51</f>
        <v>0</v>
      </c>
      <c r="I48" s="86">
        <f t="shared" si="0"/>
        <v>0</v>
      </c>
    </row>
    <row r="49" spans="2:9" s="91" customFormat="1" ht="17.25" customHeight="1" x14ac:dyDescent="0.25">
      <c r="B49" s="50" t="s">
        <v>172</v>
      </c>
      <c r="C49" s="498" t="s">
        <v>173</v>
      </c>
      <c r="D49" s="498"/>
      <c r="E49" s="498"/>
      <c r="F49" s="498"/>
      <c r="G49" s="498"/>
      <c r="H49" s="95">
        <f>'TABELA APOIO'!H52</f>
        <v>0</v>
      </c>
      <c r="I49" s="86">
        <f t="shared" si="0"/>
        <v>0</v>
      </c>
    </row>
    <row r="50" spans="2:9" s="91" customFormat="1" ht="17.25" customHeight="1" x14ac:dyDescent="0.25">
      <c r="B50" s="50" t="s">
        <v>175</v>
      </c>
      <c r="C50" s="498" t="s">
        <v>176</v>
      </c>
      <c r="D50" s="498"/>
      <c r="E50" s="498"/>
      <c r="F50" s="498"/>
      <c r="G50" s="498"/>
      <c r="H50" s="95">
        <f>'TABELA APOIO'!H53</f>
        <v>0</v>
      </c>
      <c r="I50" s="86">
        <f t="shared" si="0"/>
        <v>0</v>
      </c>
    </row>
    <row r="51" spans="2:9" s="91" customFormat="1" ht="18" customHeight="1" x14ac:dyDescent="0.25">
      <c r="B51" s="607" t="s">
        <v>394</v>
      </c>
      <c r="C51" s="607" t="s">
        <v>227</v>
      </c>
      <c r="D51" s="607"/>
      <c r="E51" s="607"/>
      <c r="F51" s="607"/>
      <c r="G51" s="607"/>
      <c r="H51" s="96">
        <f>SUM(H43:H50)</f>
        <v>0</v>
      </c>
      <c r="I51" s="94">
        <f>SUM(I43:I50)</f>
        <v>0</v>
      </c>
    </row>
    <row r="52" spans="2:9" s="91" customFormat="1" ht="14.25" customHeight="1" x14ac:dyDescent="0.25">
      <c r="B52" s="90"/>
      <c r="C52" s="90"/>
      <c r="D52" s="90"/>
      <c r="E52" s="90"/>
      <c r="F52" s="90"/>
      <c r="G52" s="90"/>
      <c r="H52" s="90"/>
      <c r="I52" s="90"/>
    </row>
    <row r="53" spans="2:9" s="91" customFormat="1" ht="18.75" customHeight="1" x14ac:dyDescent="0.25">
      <c r="B53" s="608" t="s">
        <v>395</v>
      </c>
      <c r="C53" s="608"/>
      <c r="D53" s="608"/>
      <c r="E53" s="608"/>
      <c r="F53" s="608"/>
      <c r="G53" s="608"/>
      <c r="H53" s="608"/>
      <c r="I53" s="608"/>
    </row>
    <row r="54" spans="2:9" x14ac:dyDescent="0.25">
      <c r="B54" s="14" t="s">
        <v>396</v>
      </c>
      <c r="C54" s="598" t="s">
        <v>388</v>
      </c>
      <c r="D54" s="598"/>
      <c r="E54" s="598"/>
      <c r="F54" s="598"/>
      <c r="G54" s="598"/>
      <c r="H54" s="82" t="s">
        <v>123</v>
      </c>
      <c r="I54" s="82" t="s">
        <v>376</v>
      </c>
    </row>
    <row r="55" spans="2:9" ht="16.5" customHeight="1" x14ac:dyDescent="0.25">
      <c r="B55" s="50" t="s">
        <v>142</v>
      </c>
      <c r="C55" s="498" t="s">
        <v>397</v>
      </c>
      <c r="D55" s="498"/>
      <c r="E55" s="498"/>
      <c r="F55" s="498"/>
      <c r="G55" s="498"/>
      <c r="H55" s="617" t="s">
        <v>398</v>
      </c>
      <c r="I55" s="86">
        <f>BENEFÍCIOS!E55</f>
        <v>0</v>
      </c>
    </row>
    <row r="56" spans="2:9" ht="16.5" customHeight="1" x14ac:dyDescent="0.25">
      <c r="B56" s="50" t="s">
        <v>145</v>
      </c>
      <c r="C56" s="498" t="s">
        <v>399</v>
      </c>
      <c r="D56" s="498"/>
      <c r="E56" s="498"/>
      <c r="F56" s="498"/>
      <c r="G56" s="498"/>
      <c r="H56" s="618"/>
      <c r="I56" s="86">
        <f>BENEFÍCIOS!F55</f>
        <v>0</v>
      </c>
    </row>
    <row r="57" spans="2:9" ht="16.5" customHeight="1" x14ac:dyDescent="0.25">
      <c r="B57" s="50" t="s">
        <v>156</v>
      </c>
      <c r="C57" s="498" t="s">
        <v>400</v>
      </c>
      <c r="D57" s="498"/>
      <c r="E57" s="498"/>
      <c r="F57" s="498"/>
      <c r="G57" s="498"/>
      <c r="H57" s="618"/>
      <c r="I57" s="86">
        <f>BENEFÍCIOS!G55</f>
        <v>0</v>
      </c>
    </row>
    <row r="58" spans="2:9" ht="16.5" customHeight="1" x14ac:dyDescent="0.25">
      <c r="B58" s="50" t="s">
        <v>160</v>
      </c>
      <c r="C58" s="563" t="s">
        <v>401</v>
      </c>
      <c r="D58" s="606"/>
      <c r="E58" s="606"/>
      <c r="F58" s="606"/>
      <c r="G58" s="564"/>
      <c r="H58" s="618"/>
      <c r="I58" s="86">
        <f>BENEFÍCIOS!H55</f>
        <v>0</v>
      </c>
    </row>
    <row r="59" spans="2:9" ht="16.5" customHeight="1" x14ac:dyDescent="0.25">
      <c r="B59" s="50" t="s">
        <v>164</v>
      </c>
      <c r="C59" s="264" t="s">
        <v>402</v>
      </c>
      <c r="D59" s="267"/>
      <c r="E59" s="267"/>
      <c r="F59" s="267"/>
      <c r="G59" s="265"/>
      <c r="H59" s="618"/>
      <c r="I59" s="86">
        <f>BENEFÍCIOS!I55</f>
        <v>0</v>
      </c>
    </row>
    <row r="60" spans="2:9" ht="16.5" customHeight="1" x14ac:dyDescent="0.25">
      <c r="B60" s="50" t="s">
        <v>168</v>
      </c>
      <c r="C60" s="563" t="s">
        <v>403</v>
      </c>
      <c r="D60" s="606"/>
      <c r="E60" s="606"/>
      <c r="F60" s="606"/>
      <c r="G60" s="564"/>
      <c r="H60" s="618"/>
      <c r="I60" s="86">
        <f>BENEFÍCIOS!J55</f>
        <v>0</v>
      </c>
    </row>
    <row r="61" spans="2:9" ht="16.5" customHeight="1" x14ac:dyDescent="0.25">
      <c r="B61" s="50" t="s">
        <v>172</v>
      </c>
      <c r="C61" s="563" t="s">
        <v>404</v>
      </c>
      <c r="D61" s="606"/>
      <c r="E61" s="606"/>
      <c r="F61" s="606"/>
      <c r="G61" s="564"/>
      <c r="H61" s="618"/>
      <c r="I61" s="86">
        <f>BENEFÍCIOS!K55</f>
        <v>0</v>
      </c>
    </row>
    <row r="62" spans="2:9" x14ac:dyDescent="0.25">
      <c r="B62" s="615" t="s">
        <v>295</v>
      </c>
      <c r="C62" s="615"/>
      <c r="D62" s="615"/>
      <c r="E62" s="615"/>
      <c r="F62" s="615"/>
      <c r="G62" s="615"/>
      <c r="H62" s="615"/>
      <c r="I62" s="94">
        <f>SUM(I55:I61)</f>
        <v>0</v>
      </c>
    </row>
    <row r="64" spans="2:9" ht="15.75" x14ac:dyDescent="0.25">
      <c r="B64" s="616" t="s">
        <v>405</v>
      </c>
      <c r="C64" s="616"/>
      <c r="D64" s="616"/>
      <c r="E64" s="616"/>
      <c r="F64" s="616"/>
      <c r="G64" s="616"/>
      <c r="H64" s="616"/>
      <c r="I64" s="616"/>
    </row>
    <row r="65" spans="2:9" x14ac:dyDescent="0.25">
      <c r="B65" s="14"/>
      <c r="C65" s="597" t="s">
        <v>388</v>
      </c>
      <c r="D65" s="597"/>
      <c r="E65" s="597"/>
      <c r="F65" s="597"/>
      <c r="G65" s="597"/>
      <c r="H65" s="597"/>
      <c r="I65" s="82" t="s">
        <v>376</v>
      </c>
    </row>
    <row r="66" spans="2:9" x14ac:dyDescent="0.25">
      <c r="B66" s="50" t="s">
        <v>387</v>
      </c>
      <c r="C66" s="498" t="s">
        <v>406</v>
      </c>
      <c r="D66" s="498"/>
      <c r="E66" s="498"/>
      <c r="F66" s="498"/>
      <c r="G66" s="498"/>
      <c r="H66" s="498"/>
      <c r="I66" s="86">
        <f>I39</f>
        <v>0</v>
      </c>
    </row>
    <row r="67" spans="2:9" ht="27.75" customHeight="1" x14ac:dyDescent="0.25">
      <c r="B67" s="50" t="s">
        <v>393</v>
      </c>
      <c r="C67" s="502" t="s">
        <v>407</v>
      </c>
      <c r="D67" s="502"/>
      <c r="E67" s="502"/>
      <c r="F67" s="502"/>
      <c r="G67" s="502"/>
      <c r="H67" s="502"/>
      <c r="I67" s="86">
        <f>I51</f>
        <v>0</v>
      </c>
    </row>
    <row r="68" spans="2:9" x14ac:dyDescent="0.25">
      <c r="B68" s="50" t="s">
        <v>396</v>
      </c>
      <c r="C68" s="498" t="s">
        <v>408</v>
      </c>
      <c r="D68" s="498"/>
      <c r="E68" s="498"/>
      <c r="F68" s="498"/>
      <c r="G68" s="498"/>
      <c r="H68" s="498"/>
      <c r="I68" s="86">
        <f>I62</f>
        <v>0</v>
      </c>
    </row>
    <row r="69" spans="2:9" ht="15" customHeight="1" x14ac:dyDescent="0.25">
      <c r="B69" s="586" t="s">
        <v>409</v>
      </c>
      <c r="C69" s="586"/>
      <c r="D69" s="586"/>
      <c r="E69" s="586"/>
      <c r="F69" s="586"/>
      <c r="G69" s="586"/>
      <c r="H69" s="586"/>
      <c r="I69" s="97">
        <f>SUM(I66:I68)</f>
        <v>0</v>
      </c>
    </row>
    <row r="72" spans="2:9" ht="15.75" x14ac:dyDescent="0.25">
      <c r="B72" s="596" t="s">
        <v>410</v>
      </c>
      <c r="C72" s="596"/>
      <c r="D72" s="596"/>
      <c r="E72" s="596"/>
      <c r="F72" s="596"/>
      <c r="G72" s="596"/>
      <c r="H72" s="596"/>
      <c r="I72" s="596"/>
    </row>
    <row r="74" spans="2:9" ht="15" customHeight="1" x14ac:dyDescent="0.25">
      <c r="B74" s="14">
        <v>3</v>
      </c>
      <c r="C74" s="598" t="s">
        <v>388</v>
      </c>
      <c r="D74" s="598"/>
      <c r="E74" s="598"/>
      <c r="F74" s="598"/>
      <c r="G74" s="598"/>
      <c r="H74" s="82" t="s">
        <v>184</v>
      </c>
      <c r="I74" s="82" t="s">
        <v>376</v>
      </c>
    </row>
    <row r="75" spans="2:9" ht="15" customHeight="1" x14ac:dyDescent="0.25">
      <c r="B75" s="85" t="s">
        <v>142</v>
      </c>
      <c r="C75" s="498" t="s">
        <v>185</v>
      </c>
      <c r="D75" s="498"/>
      <c r="E75" s="498"/>
      <c r="F75" s="498"/>
      <c r="G75" s="498"/>
      <c r="H75" s="99">
        <f>'TABELA APOIO'!J65</f>
        <v>0</v>
      </c>
      <c r="I75" s="70">
        <f>$I$29*H75</f>
        <v>0</v>
      </c>
    </row>
    <row r="76" spans="2:9" ht="15" customHeight="1" x14ac:dyDescent="0.25">
      <c r="B76" s="50" t="s">
        <v>145</v>
      </c>
      <c r="C76" s="498" t="s">
        <v>188</v>
      </c>
      <c r="D76" s="498"/>
      <c r="E76" s="498"/>
      <c r="F76" s="498"/>
      <c r="G76" s="498"/>
      <c r="H76" s="52">
        <f>'TABELA APOIO'!J66</f>
        <v>0</v>
      </c>
      <c r="I76" s="86">
        <f>$I$29*H76</f>
        <v>0</v>
      </c>
    </row>
    <row r="77" spans="2:9" ht="15" customHeight="1" x14ac:dyDescent="0.25">
      <c r="B77" s="50" t="s">
        <v>156</v>
      </c>
      <c r="C77" s="498" t="s">
        <v>191</v>
      </c>
      <c r="D77" s="498"/>
      <c r="E77" s="498"/>
      <c r="F77" s="498"/>
      <c r="G77" s="498"/>
      <c r="H77" s="52">
        <f>'TABELA APOIO'!J67</f>
        <v>0</v>
      </c>
      <c r="I77" s="86">
        <f>$I$29*H77</f>
        <v>0</v>
      </c>
    </row>
    <row r="78" spans="2:9" ht="15" customHeight="1" x14ac:dyDescent="0.25">
      <c r="B78" s="50" t="s">
        <v>160</v>
      </c>
      <c r="C78" s="498" t="s">
        <v>194</v>
      </c>
      <c r="D78" s="498"/>
      <c r="E78" s="498"/>
      <c r="F78" s="498"/>
      <c r="G78" s="498"/>
      <c r="H78" s="52">
        <f>'TABELA APOIO'!J68</f>
        <v>0</v>
      </c>
      <c r="I78" s="86">
        <f>$I$29*H78</f>
        <v>0</v>
      </c>
    </row>
    <row r="79" spans="2:9" ht="15" customHeight="1" x14ac:dyDescent="0.25">
      <c r="B79" s="50" t="s">
        <v>164</v>
      </c>
      <c r="C79" s="510" t="s">
        <v>411</v>
      </c>
      <c r="D79" s="502"/>
      <c r="E79" s="502"/>
      <c r="F79" s="502"/>
      <c r="G79" s="502"/>
      <c r="H79" s="52">
        <f>'TABELA APOIO'!J69</f>
        <v>0.04</v>
      </c>
      <c r="I79" s="86">
        <f>$I$29*H79</f>
        <v>0</v>
      </c>
    </row>
    <row r="80" spans="2:9" ht="15" customHeight="1" x14ac:dyDescent="0.25">
      <c r="B80" s="586" t="s">
        <v>412</v>
      </c>
      <c r="C80" s="586"/>
      <c r="D80" s="586"/>
      <c r="E80" s="586"/>
      <c r="F80" s="586"/>
      <c r="G80" s="586"/>
      <c r="H80" s="586"/>
      <c r="I80" s="97">
        <f>SUM(I75:I79)</f>
        <v>0</v>
      </c>
    </row>
    <row r="81" spans="2:9" ht="15" customHeight="1" x14ac:dyDescent="0.25"/>
    <row r="82" spans="2:9" ht="15" customHeight="1" x14ac:dyDescent="0.25"/>
    <row r="83" spans="2:9" ht="15.75" x14ac:dyDescent="0.25">
      <c r="B83" s="596" t="s">
        <v>413</v>
      </c>
      <c r="C83" s="596"/>
      <c r="D83" s="596"/>
      <c r="E83" s="596"/>
      <c r="F83" s="596"/>
      <c r="G83" s="596"/>
      <c r="H83" s="596"/>
      <c r="I83" s="596"/>
    </row>
    <row r="84" spans="2:9" ht="15.75" x14ac:dyDescent="0.25">
      <c r="B84" s="58"/>
      <c r="C84" s="58"/>
      <c r="D84" s="58"/>
      <c r="E84" s="58"/>
      <c r="F84" s="58"/>
      <c r="G84" s="58"/>
      <c r="H84" s="58"/>
      <c r="I84" s="58"/>
    </row>
    <row r="85" spans="2:9" x14ac:dyDescent="0.25">
      <c r="B85" s="608" t="s">
        <v>414</v>
      </c>
      <c r="C85" s="608"/>
      <c r="D85" s="608"/>
      <c r="E85" s="608"/>
      <c r="F85" s="608"/>
      <c r="G85" s="608"/>
      <c r="H85" s="608"/>
      <c r="I85" s="608"/>
    </row>
    <row r="86" spans="2:9" x14ac:dyDescent="0.25">
      <c r="B86" s="14" t="s">
        <v>415</v>
      </c>
      <c r="C86" s="598" t="s">
        <v>388</v>
      </c>
      <c r="D86" s="598"/>
      <c r="E86" s="598"/>
      <c r="F86" s="598"/>
      <c r="G86" s="598"/>
      <c r="H86" s="82" t="s">
        <v>184</v>
      </c>
      <c r="I86" s="82" t="s">
        <v>376</v>
      </c>
    </row>
    <row r="87" spans="2:9" ht="15" customHeight="1" x14ac:dyDescent="0.25">
      <c r="B87" s="85" t="s">
        <v>142</v>
      </c>
      <c r="C87" s="599" t="s">
        <v>416</v>
      </c>
      <c r="D87" s="599"/>
      <c r="E87" s="599"/>
      <c r="F87" s="599"/>
      <c r="G87" s="599"/>
      <c r="H87" s="612" t="s">
        <v>417</v>
      </c>
      <c r="I87" s="86">
        <f>'TABELA APOIO'!J78</f>
        <v>0</v>
      </c>
    </row>
    <row r="88" spans="2:9" x14ac:dyDescent="0.25">
      <c r="B88" s="85" t="s">
        <v>145</v>
      </c>
      <c r="C88" s="599" t="s">
        <v>418</v>
      </c>
      <c r="D88" s="599"/>
      <c r="E88" s="599"/>
      <c r="F88" s="599"/>
      <c r="G88" s="599"/>
      <c r="H88" s="613"/>
      <c r="I88" s="86">
        <f>'TABELA APOIO'!J79</f>
        <v>0</v>
      </c>
    </row>
    <row r="89" spans="2:9" ht="14.25" customHeight="1" x14ac:dyDescent="0.25">
      <c r="B89" s="85" t="s">
        <v>156</v>
      </c>
      <c r="C89" s="609" t="s">
        <v>213</v>
      </c>
      <c r="D89" s="610"/>
      <c r="E89" s="610"/>
      <c r="F89" s="610"/>
      <c r="G89" s="611"/>
      <c r="H89" s="613"/>
      <c r="I89" s="86">
        <f>'TABELA APOIO'!J80</f>
        <v>0</v>
      </c>
    </row>
    <row r="90" spans="2:9" ht="14.25" customHeight="1" x14ac:dyDescent="0.25">
      <c r="B90" s="85" t="s">
        <v>160</v>
      </c>
      <c r="C90" s="563" t="s">
        <v>214</v>
      </c>
      <c r="D90" s="606"/>
      <c r="E90" s="606"/>
      <c r="F90" s="606"/>
      <c r="G90" s="564"/>
      <c r="H90" s="613"/>
      <c r="I90" s="86">
        <f>'TABELA APOIO'!J81</f>
        <v>0</v>
      </c>
    </row>
    <row r="91" spans="2:9" x14ac:dyDescent="0.25">
      <c r="B91" s="50" t="s">
        <v>164</v>
      </c>
      <c r="C91" s="563" t="s">
        <v>419</v>
      </c>
      <c r="D91" s="606"/>
      <c r="E91" s="606"/>
      <c r="F91" s="606"/>
      <c r="G91" s="564"/>
      <c r="H91" s="613"/>
      <c r="I91" s="86">
        <f>'TABELA APOIO'!J82</f>
        <v>0</v>
      </c>
    </row>
    <row r="92" spans="2:9" x14ac:dyDescent="0.25">
      <c r="B92" s="50" t="s">
        <v>168</v>
      </c>
      <c r="C92" s="498" t="s">
        <v>216</v>
      </c>
      <c r="D92" s="498"/>
      <c r="E92" s="498"/>
      <c r="F92" s="498"/>
      <c r="G92" s="498"/>
      <c r="H92" s="614"/>
      <c r="I92" s="86">
        <f>'TABELA APOIO'!J83</f>
        <v>0</v>
      </c>
    </row>
    <row r="93" spans="2:9" ht="18" customHeight="1" x14ac:dyDescent="0.25">
      <c r="B93" s="607" t="s">
        <v>420</v>
      </c>
      <c r="C93" s="607" t="s">
        <v>227</v>
      </c>
      <c r="D93" s="607"/>
      <c r="E93" s="607"/>
      <c r="F93" s="607"/>
      <c r="G93" s="607"/>
      <c r="H93" s="101"/>
      <c r="I93" s="94">
        <f>I87+I88+I89+I90+I91+I92</f>
        <v>0</v>
      </c>
    </row>
    <row r="95" spans="2:9" x14ac:dyDescent="0.25">
      <c r="B95" s="608" t="s">
        <v>421</v>
      </c>
      <c r="C95" s="608"/>
      <c r="D95" s="608"/>
      <c r="E95" s="608"/>
      <c r="F95" s="608"/>
      <c r="G95" s="608"/>
      <c r="H95" s="608"/>
      <c r="I95" s="608"/>
    </row>
    <row r="96" spans="2:9" x14ac:dyDescent="0.25">
      <c r="B96" s="14" t="s">
        <v>422</v>
      </c>
      <c r="C96" s="598" t="s">
        <v>388</v>
      </c>
      <c r="D96" s="598"/>
      <c r="E96" s="598"/>
      <c r="F96" s="598"/>
      <c r="G96" s="598"/>
      <c r="H96" s="82" t="s">
        <v>184</v>
      </c>
      <c r="I96" s="82" t="s">
        <v>376</v>
      </c>
    </row>
    <row r="97" spans="2:10" x14ac:dyDescent="0.25">
      <c r="B97" s="85" t="s">
        <v>142</v>
      </c>
      <c r="C97" s="599" t="s">
        <v>423</v>
      </c>
      <c r="D97" s="599"/>
      <c r="E97" s="599"/>
      <c r="F97" s="599"/>
      <c r="G97" s="599"/>
      <c r="H97" s="100" t="s">
        <v>381</v>
      </c>
      <c r="I97" s="86">
        <v>0</v>
      </c>
      <c r="J97" s="42"/>
    </row>
    <row r="98" spans="2:10" ht="14.25" customHeight="1" x14ac:dyDescent="0.25">
      <c r="B98" s="600" t="s">
        <v>424</v>
      </c>
      <c r="C98" s="601"/>
      <c r="D98" s="601"/>
      <c r="E98" s="601"/>
      <c r="F98" s="601"/>
      <c r="G98" s="602"/>
      <c r="H98" s="101">
        <f>SUM(H96:H97)</f>
        <v>0</v>
      </c>
      <c r="I98" s="94">
        <f>SUM(I97)</f>
        <v>0</v>
      </c>
    </row>
    <row r="100" spans="2:10" ht="15.75" customHeight="1" x14ac:dyDescent="0.25">
      <c r="B100" s="603" t="s">
        <v>425</v>
      </c>
      <c r="C100" s="604"/>
      <c r="D100" s="604"/>
      <c r="E100" s="604"/>
      <c r="F100" s="604"/>
      <c r="G100" s="604"/>
      <c r="H100" s="604"/>
      <c r="I100" s="605"/>
    </row>
    <row r="101" spans="2:10" x14ac:dyDescent="0.25">
      <c r="B101" s="14"/>
      <c r="C101" s="597" t="s">
        <v>388</v>
      </c>
      <c r="D101" s="597"/>
      <c r="E101" s="597"/>
      <c r="F101" s="597"/>
      <c r="G101" s="597"/>
      <c r="H101" s="597"/>
      <c r="I101" s="82" t="s">
        <v>376</v>
      </c>
    </row>
    <row r="102" spans="2:10" x14ac:dyDescent="0.25">
      <c r="B102" s="50" t="s">
        <v>415</v>
      </c>
      <c r="C102" s="498" t="s">
        <v>211</v>
      </c>
      <c r="D102" s="498"/>
      <c r="E102" s="498"/>
      <c r="F102" s="498"/>
      <c r="G102" s="498"/>
      <c r="H102" s="498"/>
      <c r="I102" s="86">
        <f>I93</f>
        <v>0</v>
      </c>
    </row>
    <row r="103" spans="2:10" x14ac:dyDescent="0.25">
      <c r="B103" s="50" t="s">
        <v>422</v>
      </c>
      <c r="C103" s="502" t="s">
        <v>423</v>
      </c>
      <c r="D103" s="502"/>
      <c r="E103" s="502"/>
      <c r="F103" s="502"/>
      <c r="G103" s="502"/>
      <c r="H103" s="502"/>
      <c r="I103" s="86">
        <f>I98</f>
        <v>0</v>
      </c>
    </row>
    <row r="104" spans="2:10" x14ac:dyDescent="0.25">
      <c r="B104" s="586" t="s">
        <v>426</v>
      </c>
      <c r="C104" s="586"/>
      <c r="D104" s="586"/>
      <c r="E104" s="586"/>
      <c r="F104" s="586"/>
      <c r="G104" s="586"/>
      <c r="H104" s="586"/>
      <c r="I104" s="97">
        <f>SUM(I102:I103)</f>
        <v>0</v>
      </c>
    </row>
    <row r="105" spans="2:10" ht="15" customHeight="1" x14ac:dyDescent="0.25"/>
    <row r="106" spans="2:10" ht="15" customHeight="1" x14ac:dyDescent="0.25"/>
    <row r="107" spans="2:10" ht="15.75" x14ac:dyDescent="0.25">
      <c r="B107" s="596" t="s">
        <v>427</v>
      </c>
      <c r="C107" s="596"/>
      <c r="D107" s="596"/>
      <c r="E107" s="596"/>
      <c r="F107" s="596"/>
      <c r="G107" s="596"/>
      <c r="H107" s="596"/>
      <c r="I107" s="596"/>
    </row>
    <row r="109" spans="2:10" ht="15" customHeight="1" x14ac:dyDescent="0.25">
      <c r="B109" s="14">
        <v>5</v>
      </c>
      <c r="C109" s="598" t="s">
        <v>388</v>
      </c>
      <c r="D109" s="598"/>
      <c r="E109" s="598"/>
      <c r="F109" s="598"/>
      <c r="G109" s="598"/>
      <c r="H109" s="41" t="s">
        <v>123</v>
      </c>
      <c r="I109" s="98" t="s">
        <v>376</v>
      </c>
    </row>
    <row r="110" spans="2:10" ht="15" customHeight="1" x14ac:dyDescent="0.25">
      <c r="B110" s="85" t="s">
        <v>142</v>
      </c>
      <c r="C110" s="599" t="s">
        <v>428</v>
      </c>
      <c r="D110" s="599"/>
      <c r="E110" s="599"/>
      <c r="F110" s="599"/>
      <c r="G110" s="599"/>
      <c r="H110" s="85" t="s">
        <v>429</v>
      </c>
      <c r="I110" s="70">
        <f>UNIFORME!I22</f>
        <v>0</v>
      </c>
    </row>
    <row r="111" spans="2:10" ht="15" customHeight="1" x14ac:dyDescent="0.25">
      <c r="B111" s="50" t="s">
        <v>145</v>
      </c>
      <c r="C111" s="264" t="s">
        <v>430</v>
      </c>
      <c r="D111" s="267"/>
      <c r="E111" s="267"/>
      <c r="F111" s="267"/>
      <c r="G111" s="265"/>
      <c r="H111" s="85" t="s">
        <v>429</v>
      </c>
      <c r="I111" s="70">
        <f>EPI!J21</f>
        <v>0</v>
      </c>
    </row>
    <row r="112" spans="2:10" ht="15" customHeight="1" x14ac:dyDescent="0.25">
      <c r="B112" s="50" t="s">
        <v>156</v>
      </c>
      <c r="C112" s="264" t="s">
        <v>431</v>
      </c>
      <c r="D112" s="53"/>
      <c r="E112" s="53"/>
      <c r="F112" s="53"/>
      <c r="G112" s="277"/>
      <c r="H112" s="50" t="s">
        <v>429</v>
      </c>
      <c r="I112" s="86">
        <f>MATERIAIS!I18</f>
        <v>0</v>
      </c>
    </row>
    <row r="113" spans="2:9" ht="15" customHeight="1" x14ac:dyDescent="0.25">
      <c r="B113" s="50" t="s">
        <v>160</v>
      </c>
      <c r="C113" s="563" t="s">
        <v>432</v>
      </c>
      <c r="D113" s="606"/>
      <c r="E113" s="606"/>
      <c r="F113" s="606"/>
      <c r="G113" s="564"/>
      <c r="H113" s="50" t="s">
        <v>429</v>
      </c>
      <c r="I113" s="86">
        <f>EQUIPAMENTO!J30</f>
        <v>0</v>
      </c>
    </row>
    <row r="114" spans="2:9" ht="15.75" customHeight="1" x14ac:dyDescent="0.25">
      <c r="B114" s="50" t="s">
        <v>164</v>
      </c>
      <c r="C114" s="264" t="s">
        <v>433</v>
      </c>
      <c r="D114" s="267"/>
      <c r="E114" s="267"/>
      <c r="F114" s="267"/>
      <c r="G114" s="265"/>
      <c r="H114" s="50" t="s">
        <v>429</v>
      </c>
      <c r="I114" s="86">
        <v>0</v>
      </c>
    </row>
    <row r="115" spans="2:9" ht="15" customHeight="1" x14ac:dyDescent="0.25">
      <c r="B115" s="586" t="s">
        <v>434</v>
      </c>
      <c r="C115" s="586"/>
      <c r="D115" s="586"/>
      <c r="E115" s="586"/>
      <c r="F115" s="586"/>
      <c r="G115" s="586"/>
      <c r="H115" s="586"/>
      <c r="I115" s="97">
        <f>SUM(I110:I114)</f>
        <v>0</v>
      </c>
    </row>
    <row r="116" spans="2:9" ht="15" customHeight="1" x14ac:dyDescent="0.25">
      <c r="B116" s="35"/>
      <c r="C116" s="35"/>
      <c r="D116" s="35"/>
      <c r="E116" s="35"/>
      <c r="F116" s="35"/>
      <c r="G116" s="35"/>
      <c r="H116" s="35"/>
      <c r="I116" s="102"/>
    </row>
    <row r="117" spans="2:9" ht="15" customHeight="1" x14ac:dyDescent="0.25">
      <c r="B117" s="596" t="s">
        <v>435</v>
      </c>
      <c r="C117" s="596"/>
      <c r="D117" s="596"/>
      <c r="E117" s="596"/>
      <c r="F117" s="596"/>
      <c r="G117" s="596"/>
      <c r="H117" s="596"/>
      <c r="I117" s="596"/>
    </row>
    <row r="118" spans="2:9" ht="15.75" x14ac:dyDescent="0.25">
      <c r="B118" s="58"/>
      <c r="C118" s="58"/>
      <c r="D118" s="58"/>
      <c r="E118" s="58"/>
      <c r="F118" s="58"/>
      <c r="G118" s="58"/>
      <c r="H118" s="58"/>
      <c r="I118" s="58"/>
    </row>
    <row r="119" spans="2:9" ht="15" customHeight="1" x14ac:dyDescent="0.25">
      <c r="B119" s="14"/>
      <c r="C119" s="597" t="s">
        <v>388</v>
      </c>
      <c r="D119" s="597"/>
      <c r="E119" s="597"/>
      <c r="F119" s="597"/>
      <c r="G119" s="597"/>
      <c r="H119" s="597"/>
      <c r="I119" s="82" t="s">
        <v>376</v>
      </c>
    </row>
    <row r="120" spans="2:9" ht="15" customHeight="1" x14ac:dyDescent="0.25">
      <c r="B120" s="50" t="s">
        <v>142</v>
      </c>
      <c r="C120" s="498" t="s">
        <v>436</v>
      </c>
      <c r="D120" s="498"/>
      <c r="E120" s="498"/>
      <c r="F120" s="498"/>
      <c r="G120" s="498"/>
      <c r="H120" s="498"/>
      <c r="I120" s="86">
        <f>I29</f>
        <v>0</v>
      </c>
    </row>
    <row r="121" spans="2:9" ht="15" customHeight="1" x14ac:dyDescent="0.25">
      <c r="B121" s="50" t="s">
        <v>145</v>
      </c>
      <c r="C121" s="498" t="s">
        <v>437</v>
      </c>
      <c r="D121" s="498"/>
      <c r="E121" s="498"/>
      <c r="F121" s="498"/>
      <c r="G121" s="498"/>
      <c r="H121" s="498"/>
      <c r="I121" s="86">
        <f>I69</f>
        <v>0</v>
      </c>
    </row>
    <row r="122" spans="2:9" ht="15" customHeight="1" x14ac:dyDescent="0.25">
      <c r="B122" s="50" t="s">
        <v>156</v>
      </c>
      <c r="C122" s="498" t="s">
        <v>438</v>
      </c>
      <c r="D122" s="498"/>
      <c r="E122" s="498"/>
      <c r="F122" s="498"/>
      <c r="G122" s="498"/>
      <c r="H122" s="498"/>
      <c r="I122" s="86">
        <f>I80</f>
        <v>0</v>
      </c>
    </row>
    <row r="123" spans="2:9" ht="15" customHeight="1" x14ac:dyDescent="0.25">
      <c r="B123" s="50" t="s">
        <v>160</v>
      </c>
      <c r="C123" s="498" t="s">
        <v>439</v>
      </c>
      <c r="D123" s="498"/>
      <c r="E123" s="498"/>
      <c r="F123" s="498"/>
      <c r="G123" s="498"/>
      <c r="H123" s="498"/>
      <c r="I123" s="86">
        <f>I104</f>
        <v>0</v>
      </c>
    </row>
    <row r="124" spans="2:9" ht="15" customHeight="1" x14ac:dyDescent="0.25">
      <c r="B124" s="50" t="s">
        <v>164</v>
      </c>
      <c r="C124" s="498" t="s">
        <v>440</v>
      </c>
      <c r="D124" s="498"/>
      <c r="E124" s="498"/>
      <c r="F124" s="498"/>
      <c r="G124" s="498"/>
      <c r="H124" s="498"/>
      <c r="I124" s="86">
        <f>I115</f>
        <v>0</v>
      </c>
    </row>
    <row r="125" spans="2:9" ht="15" customHeight="1" x14ac:dyDescent="0.25">
      <c r="B125" s="586" t="s">
        <v>441</v>
      </c>
      <c r="C125" s="586"/>
      <c r="D125" s="586"/>
      <c r="E125" s="586"/>
      <c r="F125" s="586"/>
      <c r="G125" s="586"/>
      <c r="H125" s="586"/>
      <c r="I125" s="97">
        <f>SUM(I120:I124)</f>
        <v>0</v>
      </c>
    </row>
    <row r="126" spans="2:9" ht="15" customHeight="1" x14ac:dyDescent="0.25">
      <c r="B126" s="35"/>
      <c r="C126" s="35"/>
      <c r="D126" s="35"/>
      <c r="E126" s="35"/>
      <c r="F126" s="35"/>
      <c r="G126" s="35"/>
      <c r="H126" s="35"/>
      <c r="I126" s="102"/>
    </row>
    <row r="127" spans="2:9" ht="15" customHeight="1" x14ac:dyDescent="0.25">
      <c r="B127" s="35"/>
      <c r="C127" s="35"/>
      <c r="D127" s="35"/>
      <c r="E127" s="35"/>
      <c r="F127" s="35"/>
      <c r="G127" s="35"/>
      <c r="H127" s="35"/>
      <c r="I127" s="102"/>
    </row>
    <row r="128" spans="2:9" ht="15.75" customHeight="1" x14ac:dyDescent="0.25">
      <c r="B128" s="596" t="s">
        <v>442</v>
      </c>
      <c r="C128" s="596"/>
      <c r="D128" s="596"/>
      <c r="E128" s="596"/>
      <c r="F128" s="596"/>
      <c r="G128" s="596"/>
      <c r="H128" s="596"/>
      <c r="I128" s="596"/>
    </row>
    <row r="129" spans="2:10" x14ac:dyDescent="0.25">
      <c r="B129" s="35"/>
      <c r="C129" s="35"/>
      <c r="D129" s="35"/>
      <c r="E129" s="35"/>
      <c r="F129" s="35"/>
      <c r="G129" s="35"/>
      <c r="H129" s="35"/>
      <c r="I129" s="102"/>
    </row>
    <row r="130" spans="2:10" ht="15.75" customHeight="1" x14ac:dyDescent="0.25">
      <c r="B130" s="589" t="s">
        <v>388</v>
      </c>
      <c r="C130" s="589"/>
      <c r="D130" s="589"/>
      <c r="E130" s="589"/>
      <c r="F130" s="589"/>
      <c r="G130" s="589"/>
      <c r="H130" s="82" t="s">
        <v>184</v>
      </c>
      <c r="I130" s="82" t="s">
        <v>376</v>
      </c>
      <c r="J130" s="42"/>
    </row>
    <row r="131" spans="2:10" ht="15.75" customHeight="1" x14ac:dyDescent="0.25">
      <c r="B131" s="104" t="s">
        <v>142</v>
      </c>
      <c r="C131" s="589" t="s">
        <v>443</v>
      </c>
      <c r="D131" s="589"/>
      <c r="E131" s="589"/>
      <c r="F131" s="589"/>
      <c r="G131" s="589"/>
      <c r="H131" s="103">
        <f>'TABELA APOIO'!I101</f>
        <v>0</v>
      </c>
      <c r="I131" s="105">
        <f>I125*H131</f>
        <v>0</v>
      </c>
      <c r="J131" s="42"/>
    </row>
    <row r="132" spans="2:10" ht="15.75" customHeight="1" x14ac:dyDescent="0.25">
      <c r="B132" s="104" t="s">
        <v>145</v>
      </c>
      <c r="C132" s="589" t="s">
        <v>237</v>
      </c>
      <c r="D132" s="589"/>
      <c r="E132" s="589"/>
      <c r="F132" s="589"/>
      <c r="G132" s="589"/>
      <c r="H132" s="103">
        <f>'TABELA APOIO'!I102</f>
        <v>0</v>
      </c>
      <c r="I132" s="105">
        <f>(I125+I131)*H132</f>
        <v>0</v>
      </c>
      <c r="J132" s="42"/>
    </row>
    <row r="133" spans="2:10" ht="15.75" customHeight="1" x14ac:dyDescent="0.25">
      <c r="B133" s="106" t="s">
        <v>156</v>
      </c>
      <c r="C133" s="589" t="s">
        <v>444</v>
      </c>
      <c r="D133" s="589"/>
      <c r="E133" s="589"/>
      <c r="F133" s="589"/>
      <c r="G133" s="589"/>
      <c r="H133" s="103">
        <f>SUM(H134:H139)</f>
        <v>0</v>
      </c>
      <c r="I133" s="105">
        <f>$I$142*H133</f>
        <v>0</v>
      </c>
      <c r="J133" s="42"/>
    </row>
    <row r="134" spans="2:10" ht="15.75" customHeight="1" x14ac:dyDescent="0.25">
      <c r="B134" s="590" t="s">
        <v>445</v>
      </c>
      <c r="C134" s="591" t="s">
        <v>446</v>
      </c>
      <c r="D134" s="591"/>
      <c r="E134" s="591"/>
      <c r="F134" s="591"/>
      <c r="G134" s="591"/>
      <c r="H134" s="107"/>
      <c r="I134" s="108"/>
      <c r="J134" s="42"/>
    </row>
    <row r="135" spans="2:10" ht="15.75" customHeight="1" x14ac:dyDescent="0.25">
      <c r="B135" s="590"/>
      <c r="C135" s="109"/>
      <c r="D135" s="592" t="s">
        <v>447</v>
      </c>
      <c r="E135" s="593"/>
      <c r="F135" s="593"/>
      <c r="G135" s="594"/>
      <c r="H135" s="107">
        <f>'TABELA APOIO'!I104</f>
        <v>0</v>
      </c>
      <c r="I135" s="105">
        <f>$I$142*H135</f>
        <v>0</v>
      </c>
      <c r="J135" s="42"/>
    </row>
    <row r="136" spans="2:10" ht="15.75" customHeight="1" x14ac:dyDescent="0.25">
      <c r="B136" s="590"/>
      <c r="C136" s="109"/>
      <c r="D136" s="592" t="s">
        <v>448</v>
      </c>
      <c r="E136" s="593"/>
      <c r="F136" s="593"/>
      <c r="G136" s="594"/>
      <c r="H136" s="107">
        <f>'TABELA APOIO'!I105</f>
        <v>0</v>
      </c>
      <c r="I136" s="105">
        <f>$I$142*H136</f>
        <v>0</v>
      </c>
      <c r="J136" s="42"/>
    </row>
    <row r="137" spans="2:10" ht="15.75" customHeight="1" x14ac:dyDescent="0.25">
      <c r="B137" s="590"/>
      <c r="C137" s="591" t="s">
        <v>449</v>
      </c>
      <c r="D137" s="591"/>
      <c r="E137" s="591"/>
      <c r="F137" s="591"/>
      <c r="G137" s="591"/>
      <c r="H137" s="107">
        <f>'TABELA APOIO'!I106</f>
        <v>0</v>
      </c>
      <c r="I137" s="105">
        <f>$I$142*H137</f>
        <v>0</v>
      </c>
      <c r="J137" s="42"/>
    </row>
    <row r="138" spans="2:10" ht="15.75" customHeight="1" x14ac:dyDescent="0.25">
      <c r="B138" s="590"/>
      <c r="C138" s="595" t="s">
        <v>450</v>
      </c>
      <c r="D138" s="595"/>
      <c r="E138" s="595"/>
      <c r="F138" s="595"/>
      <c r="G138" s="595"/>
      <c r="H138" s="110">
        <f>'TABELA APOIO'!I107</f>
        <v>0</v>
      </c>
      <c r="I138" s="105">
        <f>$I$142*H138</f>
        <v>0</v>
      </c>
      <c r="J138" s="42"/>
    </row>
    <row r="139" spans="2:10" ht="15.75" customHeight="1" x14ac:dyDescent="0.25">
      <c r="B139" s="590"/>
      <c r="C139" s="591" t="s">
        <v>451</v>
      </c>
      <c r="D139" s="591"/>
      <c r="E139" s="591"/>
      <c r="F139" s="591"/>
      <c r="G139" s="591"/>
      <c r="H139" s="107">
        <f>'TABELA APOIO'!I108</f>
        <v>0</v>
      </c>
      <c r="I139" s="105">
        <f>$I$142*H139</f>
        <v>0</v>
      </c>
      <c r="J139" s="42"/>
    </row>
    <row r="140" spans="2:10" ht="15.75" customHeight="1" x14ac:dyDescent="0.25">
      <c r="B140" s="586" t="s">
        <v>452</v>
      </c>
      <c r="C140" s="586"/>
      <c r="D140" s="586"/>
      <c r="E140" s="586"/>
      <c r="F140" s="586"/>
      <c r="G140" s="586"/>
      <c r="H140" s="586"/>
      <c r="I140" s="97">
        <f>I131+I132+I133</f>
        <v>0</v>
      </c>
      <c r="J140" s="42"/>
    </row>
    <row r="141" spans="2:10" ht="15" customHeight="1" thickBot="1" x14ac:dyDescent="0.3">
      <c r="B141" s="111"/>
      <c r="C141" s="112"/>
      <c r="D141" s="112"/>
      <c r="E141" s="112"/>
      <c r="F141" s="112"/>
      <c r="G141" s="112"/>
      <c r="H141" s="113"/>
      <c r="I141" s="114"/>
      <c r="J141" s="42"/>
    </row>
    <row r="142" spans="2:10" ht="20.25" customHeight="1" thickBot="1" x14ac:dyDescent="0.3">
      <c r="B142" s="587" t="s">
        <v>453</v>
      </c>
      <c r="C142" s="588" t="s">
        <v>73</v>
      </c>
      <c r="D142" s="588"/>
      <c r="E142" s="588"/>
      <c r="F142" s="588"/>
      <c r="G142" s="588"/>
      <c r="H142" s="588"/>
      <c r="I142" s="131">
        <f>(I125+I131+I132)/(1-H133)</f>
        <v>0</v>
      </c>
      <c r="J142" s="92"/>
    </row>
  </sheetData>
  <sheetProtection algorithmName="SHA-512" hashValue="hSH9sT582s1Z7mn/dOXOzRe0EGmz3WUNAKYXnxhAmucxzJvZhCURW1YE2IRWMLXYbnEBfCUHKXJOFzfwqaVSOQ==" saltValue="ze1DZFFUaNzUH212hZ3isA==" spinCount="100000" sheet="1" objects="1" scenarios="1"/>
  <mergeCells count="125">
    <mergeCell ref="B1:I1"/>
    <mergeCell ref="B2:I2"/>
    <mergeCell ref="B3:I3"/>
    <mergeCell ref="B4:I4"/>
    <mergeCell ref="B7:I7"/>
    <mergeCell ref="B8:I8"/>
    <mergeCell ref="B12:G12"/>
    <mergeCell ref="H12:I12"/>
    <mergeCell ref="B14:G14"/>
    <mergeCell ref="H14:I14"/>
    <mergeCell ref="B6:I6"/>
    <mergeCell ref="B15:G15"/>
    <mergeCell ref="H15:I15"/>
    <mergeCell ref="B9:G9"/>
    <mergeCell ref="H9:I9"/>
    <mergeCell ref="B10:G10"/>
    <mergeCell ref="H10:I10"/>
    <mergeCell ref="B11:G11"/>
    <mergeCell ref="H11:I11"/>
    <mergeCell ref="B19:I19"/>
    <mergeCell ref="B20:I20"/>
    <mergeCell ref="C22:G22"/>
    <mergeCell ref="C23:G23"/>
    <mergeCell ref="C24:G24"/>
    <mergeCell ref="C25:G25"/>
    <mergeCell ref="B16:G16"/>
    <mergeCell ref="H16:I16"/>
    <mergeCell ref="B17:G17"/>
    <mergeCell ref="H17:I17"/>
    <mergeCell ref="B18:G18"/>
    <mergeCell ref="H18:I18"/>
    <mergeCell ref="C34:G34"/>
    <mergeCell ref="C35:G35"/>
    <mergeCell ref="C36:G36"/>
    <mergeCell ref="B37:G37"/>
    <mergeCell ref="C38:G38"/>
    <mergeCell ref="B39:H39"/>
    <mergeCell ref="C26:G26"/>
    <mergeCell ref="C27:G27"/>
    <mergeCell ref="C28:G28"/>
    <mergeCell ref="B29:H29"/>
    <mergeCell ref="B31:I31"/>
    <mergeCell ref="B33:I33"/>
    <mergeCell ref="C47:G47"/>
    <mergeCell ref="C48:G48"/>
    <mergeCell ref="C49:G49"/>
    <mergeCell ref="C50:G50"/>
    <mergeCell ref="B51:G51"/>
    <mergeCell ref="B53:I53"/>
    <mergeCell ref="B41:I41"/>
    <mergeCell ref="C42:G42"/>
    <mergeCell ref="C43:G43"/>
    <mergeCell ref="C44:G44"/>
    <mergeCell ref="C45:G45"/>
    <mergeCell ref="C46:G46"/>
    <mergeCell ref="B62:H62"/>
    <mergeCell ref="B64:I64"/>
    <mergeCell ref="C65:H65"/>
    <mergeCell ref="C66:H66"/>
    <mergeCell ref="C67:H67"/>
    <mergeCell ref="C68:H68"/>
    <mergeCell ref="C54:G54"/>
    <mergeCell ref="C55:G55"/>
    <mergeCell ref="C56:G56"/>
    <mergeCell ref="C57:G57"/>
    <mergeCell ref="C61:G61"/>
    <mergeCell ref="C58:G58"/>
    <mergeCell ref="H55:H61"/>
    <mergeCell ref="C60:G60"/>
    <mergeCell ref="C78:G78"/>
    <mergeCell ref="C79:G79"/>
    <mergeCell ref="B80:H80"/>
    <mergeCell ref="B83:I83"/>
    <mergeCell ref="B85:I85"/>
    <mergeCell ref="C86:G86"/>
    <mergeCell ref="B69:H69"/>
    <mergeCell ref="B72:I72"/>
    <mergeCell ref="C74:G74"/>
    <mergeCell ref="C75:G75"/>
    <mergeCell ref="C76:G76"/>
    <mergeCell ref="C77:G77"/>
    <mergeCell ref="C90:G90"/>
    <mergeCell ref="C91:G91"/>
    <mergeCell ref="C92:G92"/>
    <mergeCell ref="B93:G93"/>
    <mergeCell ref="B95:I95"/>
    <mergeCell ref="C96:G96"/>
    <mergeCell ref="C87:G87"/>
    <mergeCell ref="C88:G88"/>
    <mergeCell ref="C89:G89"/>
    <mergeCell ref="H87:H92"/>
    <mergeCell ref="B115:H115"/>
    <mergeCell ref="B104:H104"/>
    <mergeCell ref="B107:I107"/>
    <mergeCell ref="C109:G109"/>
    <mergeCell ref="C97:G97"/>
    <mergeCell ref="B98:G98"/>
    <mergeCell ref="B100:I100"/>
    <mergeCell ref="C101:H101"/>
    <mergeCell ref="C102:H102"/>
    <mergeCell ref="C103:H103"/>
    <mergeCell ref="C110:G110"/>
    <mergeCell ref="C113:G113"/>
    <mergeCell ref="C122:H122"/>
    <mergeCell ref="C123:H123"/>
    <mergeCell ref="C124:H124"/>
    <mergeCell ref="B125:H125"/>
    <mergeCell ref="B128:I128"/>
    <mergeCell ref="B130:G130"/>
    <mergeCell ref="B117:I117"/>
    <mergeCell ref="C119:H119"/>
    <mergeCell ref="C120:H120"/>
    <mergeCell ref="C121:H121"/>
    <mergeCell ref="B140:H140"/>
    <mergeCell ref="B142:H142"/>
    <mergeCell ref="C131:G131"/>
    <mergeCell ref="C132:G132"/>
    <mergeCell ref="C133:G133"/>
    <mergeCell ref="B134:B139"/>
    <mergeCell ref="C134:G134"/>
    <mergeCell ref="D135:G135"/>
    <mergeCell ref="D136:G136"/>
    <mergeCell ref="C137:G137"/>
    <mergeCell ref="C138:G138"/>
    <mergeCell ref="C139:G139"/>
  </mergeCells>
  <pageMargins left="0.51181102362204722" right="0.51181102362204722" top="0.78740157480314965" bottom="0.78740157480314965" header="0.31496062992125984" footer="0.31496062992125984"/>
  <pageSetup paperSize="9" scale="64" fitToHeight="0" orientation="portrait" r:id="rId1"/>
  <headerFooter>
    <oddFooter>&amp;CPregão Eletrônico Nº 90009/2024</oddFooter>
  </headerFooter>
  <rowBreaks count="1" manualBreakCount="1">
    <brk id="71" max="9" man="1"/>
  </rowBreaks>
  <ignoredErrors>
    <ignoredError sqref="H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3"/>
  <sheetViews>
    <sheetView showGridLines="0" topLeftCell="A6" zoomScaleNormal="100" zoomScaleSheetLayoutView="90" workbookViewId="0">
      <selection activeCell="G16" sqref="G16"/>
    </sheetView>
  </sheetViews>
  <sheetFormatPr defaultRowHeight="15" x14ac:dyDescent="0.25"/>
  <cols>
    <col min="2" max="2" width="15.140625" customWidth="1"/>
    <col min="3" max="3" width="55.28515625" customWidth="1"/>
    <col min="4" max="4" width="10" customWidth="1"/>
    <col min="5" max="5" width="11.7109375" customWidth="1"/>
    <col min="6" max="6" width="18.7109375" customWidth="1"/>
    <col min="7" max="7" width="20.42578125" customWidth="1"/>
    <col min="8" max="8" width="10.42578125" customWidth="1"/>
    <col min="9" max="9" width="14.28515625" bestFit="1" customWidth="1"/>
    <col min="10" max="10" width="13.28515625" bestFit="1" customWidth="1"/>
  </cols>
  <sheetData>
    <row r="1" spans="2:9" ht="15" customHeight="1" x14ac:dyDescent="0.25">
      <c r="B1" s="440" t="str">
        <f>ORIENTAÇÕES!B1</f>
        <v>ANEXO I-B</v>
      </c>
      <c r="C1" s="440"/>
      <c r="D1" s="440"/>
      <c r="E1" s="440"/>
      <c r="F1" s="440"/>
      <c r="G1" s="440"/>
    </row>
    <row r="2" spans="2:9" ht="15" customHeight="1" x14ac:dyDescent="0.25">
      <c r="B2" s="440" t="str">
        <f>ORIENTAÇÕES!B2</f>
        <v xml:space="preserve">PLANILHA DE CUSTO E FORMAÇÃO DE PREÇO REFERENCIAL </v>
      </c>
      <c r="C2" s="440"/>
      <c r="D2" s="440"/>
      <c r="E2" s="440"/>
      <c r="F2" s="440"/>
      <c r="G2" s="440"/>
    </row>
    <row r="3" spans="2:9" ht="15" customHeight="1" x14ac:dyDescent="0.25">
      <c r="B3" s="440" t="str">
        <f>ORIENTAÇÕES!B3</f>
        <v>PREGÃO ELETRÔNICO Nº 90009/2024</v>
      </c>
      <c r="C3" s="440"/>
      <c r="D3" s="440"/>
      <c r="E3" s="440"/>
      <c r="F3" s="440"/>
      <c r="G3" s="440"/>
    </row>
    <row r="4" spans="2:9" ht="15" customHeight="1" x14ac:dyDescent="0.25">
      <c r="B4" s="441" t="str">
        <f>ORIENTAÇÕES!B4</f>
        <v>PROCESSO Nº 21053.000164/2024-77</v>
      </c>
      <c r="C4" s="441"/>
      <c r="D4" s="441"/>
      <c r="E4" s="441"/>
      <c r="F4" s="441"/>
      <c r="G4" s="441"/>
    </row>
    <row r="5" spans="2:9" ht="15" customHeight="1" x14ac:dyDescent="0.25">
      <c r="B5" s="58"/>
      <c r="C5" s="58"/>
      <c r="D5" s="58"/>
      <c r="E5" s="58"/>
      <c r="F5" s="58"/>
      <c r="G5" s="58"/>
    </row>
    <row r="6" spans="2:9" ht="48.75" customHeight="1" x14ac:dyDescent="0.25">
      <c r="B6" s="409" t="str">
        <f>ORIENTAÇÕES!B6</f>
        <v>OBJETO: Contratação de empresa especializada na prestação de serviços continuados de roçada, capina, corte de grama e limpeza do local, com fornecimento de mão-de-obra, materiais e equipamentos, para o asseio e conservação das áreas verdes no âmbito da base física de Campinas/SP do Laboratório Federal de Defesa Agropecuária de São Paulo - LFDA-SP</v>
      </c>
      <c r="C6" s="409"/>
      <c r="D6" s="409"/>
      <c r="E6" s="409"/>
      <c r="F6" s="409"/>
      <c r="G6" s="409"/>
    </row>
    <row r="8" spans="2:9" ht="18" customHeight="1" x14ac:dyDescent="0.25">
      <c r="B8" s="442" t="str">
        <f>ORIENTAÇÕES!B8</f>
        <v>ITEM 1 - ASSEIO E CONSERVAÇÃO DAS ÁREAS VERDES DO LFDA-SP</v>
      </c>
      <c r="C8" s="442"/>
      <c r="D8" s="442"/>
      <c r="E8" s="442"/>
      <c r="F8" s="442"/>
      <c r="G8" s="442"/>
      <c r="H8" s="15"/>
    </row>
    <row r="10" spans="2:9" ht="30" customHeight="1" x14ac:dyDescent="0.25">
      <c r="B10" s="59" t="s">
        <v>41</v>
      </c>
      <c r="C10" s="302" t="s">
        <v>42</v>
      </c>
      <c r="D10" s="74"/>
      <c r="E10" s="120" t="s">
        <v>43</v>
      </c>
      <c r="F10" s="443" t="s">
        <v>44</v>
      </c>
      <c r="G10" s="444"/>
    </row>
    <row r="11" spans="2:9" ht="26.25" customHeight="1" x14ac:dyDescent="0.25">
      <c r="B11" s="167" t="s">
        <v>45</v>
      </c>
      <c r="C11" s="28" t="s">
        <v>42</v>
      </c>
    </row>
    <row r="12" spans="2:9" ht="28.5" customHeight="1" x14ac:dyDescent="0.25">
      <c r="B12" s="59" t="s">
        <v>46</v>
      </c>
      <c r="C12" s="29" t="s">
        <v>47</v>
      </c>
      <c r="E12" s="44" t="s">
        <v>48</v>
      </c>
      <c r="F12" s="443" t="s">
        <v>49</v>
      </c>
      <c r="G12" s="444"/>
      <c r="I12" s="42"/>
    </row>
    <row r="13" spans="2:9" ht="24.75" customHeight="1" x14ac:dyDescent="0.25">
      <c r="B13" s="45"/>
      <c r="C13" s="16"/>
      <c r="E13" s="59"/>
      <c r="F13" s="59"/>
      <c r="G13" s="35"/>
    </row>
    <row r="14" spans="2:9" ht="15.75" thickBot="1" x14ac:dyDescent="0.3">
      <c r="B14" s="445"/>
      <c r="C14" s="445"/>
      <c r="D14" s="445"/>
      <c r="E14" s="445"/>
      <c r="F14" s="445"/>
      <c r="G14" s="445"/>
    </row>
    <row r="15" spans="2:9" ht="49.5" customHeight="1" x14ac:dyDescent="0.25">
      <c r="B15" s="257" t="s">
        <v>50</v>
      </c>
      <c r="C15" s="258" t="s">
        <v>51</v>
      </c>
      <c r="D15" s="258" t="s">
        <v>52</v>
      </c>
      <c r="E15" s="258" t="s">
        <v>53</v>
      </c>
      <c r="F15" s="258" t="s">
        <v>54</v>
      </c>
      <c r="G15" s="259" t="s">
        <v>55</v>
      </c>
    </row>
    <row r="16" spans="2:9" ht="102.75" customHeight="1" thickBot="1" x14ac:dyDescent="0.3">
      <c r="B16" s="251">
        <v>1</v>
      </c>
      <c r="C16" s="252" t="s">
        <v>56</v>
      </c>
      <c r="D16" s="253" t="s">
        <v>57</v>
      </c>
      <c r="E16" s="254">
        <v>12</v>
      </c>
      <c r="F16" s="255">
        <f>G16/E16</f>
        <v>0</v>
      </c>
      <c r="G16" s="256">
        <f>'RESUMO ANALÍTICO'!G20</f>
        <v>0</v>
      </c>
      <c r="H16" s="36"/>
    </row>
    <row r="17" spans="2:9" x14ac:dyDescent="0.25">
      <c r="B17" s="243"/>
    </row>
    <row r="18" spans="2:9" x14ac:dyDescent="0.25">
      <c r="B18" s="446" t="s">
        <v>58</v>
      </c>
      <c r="C18" s="446"/>
      <c r="D18" s="446"/>
      <c r="E18" s="446"/>
      <c r="F18" s="446"/>
      <c r="G18" s="446"/>
    </row>
    <row r="19" spans="2:9" ht="37.5" customHeight="1" x14ac:dyDescent="0.25">
      <c r="B19" s="446"/>
      <c r="C19" s="446"/>
      <c r="D19" s="446"/>
      <c r="E19" s="446"/>
      <c r="F19" s="446"/>
      <c r="G19" s="446"/>
      <c r="I19" s="27"/>
    </row>
    <row r="20" spans="2:9" ht="15" customHeight="1" x14ac:dyDescent="0.25">
      <c r="B20" s="17" t="s">
        <v>59</v>
      </c>
      <c r="D20" s="2"/>
    </row>
    <row r="21" spans="2:9" ht="15" customHeight="1" x14ac:dyDescent="0.25">
      <c r="B21" s="431" t="s">
        <v>60</v>
      </c>
      <c r="C21" s="432"/>
      <c r="D21" s="432"/>
      <c r="E21" s="432"/>
      <c r="F21" s="432"/>
      <c r="G21" s="433"/>
    </row>
    <row r="22" spans="2:9" ht="15" customHeight="1" x14ac:dyDescent="0.25">
      <c r="B22" s="434"/>
      <c r="C22" s="435"/>
      <c r="D22" s="435"/>
      <c r="E22" s="435"/>
      <c r="F22" s="435"/>
      <c r="G22" s="436"/>
    </row>
    <row r="23" spans="2:9" x14ac:dyDescent="0.25">
      <c r="B23" s="434"/>
      <c r="C23" s="435"/>
      <c r="D23" s="435"/>
      <c r="E23" s="435"/>
      <c r="F23" s="435"/>
      <c r="G23" s="436"/>
    </row>
    <row r="24" spans="2:9" x14ac:dyDescent="0.25">
      <c r="B24" s="434"/>
      <c r="C24" s="435"/>
      <c r="D24" s="435"/>
      <c r="E24" s="435"/>
      <c r="F24" s="435"/>
      <c r="G24" s="436"/>
    </row>
    <row r="25" spans="2:9" x14ac:dyDescent="0.25">
      <c r="B25" s="434"/>
      <c r="C25" s="435"/>
      <c r="D25" s="435"/>
      <c r="E25" s="435"/>
      <c r="F25" s="435"/>
      <c r="G25" s="436"/>
    </row>
    <row r="26" spans="2:9" x14ac:dyDescent="0.25">
      <c r="B26" s="434"/>
      <c r="C26" s="435"/>
      <c r="D26" s="435"/>
      <c r="E26" s="435"/>
      <c r="F26" s="435"/>
      <c r="G26" s="436"/>
    </row>
    <row r="27" spans="2:9" x14ac:dyDescent="0.25">
      <c r="B27" s="434"/>
      <c r="C27" s="435"/>
      <c r="D27" s="435"/>
      <c r="E27" s="435"/>
      <c r="F27" s="435"/>
      <c r="G27" s="436"/>
    </row>
    <row r="28" spans="2:9" x14ac:dyDescent="0.25">
      <c r="B28" s="434"/>
      <c r="C28" s="435"/>
      <c r="D28" s="435"/>
      <c r="E28" s="435"/>
      <c r="F28" s="435"/>
      <c r="G28" s="436"/>
    </row>
    <row r="29" spans="2:9" x14ac:dyDescent="0.25">
      <c r="B29" s="437"/>
      <c r="C29" s="438"/>
      <c r="D29" s="438"/>
      <c r="E29" s="438"/>
      <c r="F29" s="438"/>
      <c r="G29" s="439"/>
    </row>
    <row r="30" spans="2:9" x14ac:dyDescent="0.25">
      <c r="B30" s="60"/>
      <c r="C30" s="60"/>
      <c r="D30" s="60"/>
      <c r="E30" s="60"/>
      <c r="F30" s="60"/>
      <c r="G30" s="60"/>
    </row>
    <row r="31" spans="2:9" ht="13.5" customHeight="1" x14ac:dyDescent="0.25"/>
    <row r="32" spans="2:9" ht="26.1" customHeight="1" x14ac:dyDescent="0.25">
      <c r="B32" s="430" t="s">
        <v>61</v>
      </c>
      <c r="C32" s="168" t="s">
        <v>62</v>
      </c>
    </row>
    <row r="33" spans="2:3" ht="26.1" customHeight="1" x14ac:dyDescent="0.25">
      <c r="B33" s="430"/>
      <c r="C33" s="168" t="s">
        <v>63</v>
      </c>
    </row>
  </sheetData>
  <mergeCells count="12">
    <mergeCell ref="B32:B33"/>
    <mergeCell ref="B21:G29"/>
    <mergeCell ref="B1:G1"/>
    <mergeCell ref="B2:G2"/>
    <mergeCell ref="B3:G3"/>
    <mergeCell ref="B4:G4"/>
    <mergeCell ref="B6:G6"/>
    <mergeCell ref="B8:G8"/>
    <mergeCell ref="F10:G10"/>
    <mergeCell ref="F12:G12"/>
    <mergeCell ref="B14:G14"/>
    <mergeCell ref="B18:G19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&amp;CPregão Eletrônico Nº 90009/2024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  <pageSetUpPr fitToPage="1"/>
  </sheetPr>
  <dimension ref="B1:K25"/>
  <sheetViews>
    <sheetView zoomScaleNormal="100" workbookViewId="0">
      <selection activeCell="G17" sqref="G17"/>
    </sheetView>
  </sheetViews>
  <sheetFormatPr defaultRowHeight="15" x14ac:dyDescent="0.25"/>
  <cols>
    <col min="1" max="1" width="9.140625" style="197"/>
    <col min="2" max="2" width="12.5703125" style="197" customWidth="1"/>
    <col min="3" max="3" width="46.5703125" style="197" customWidth="1"/>
    <col min="4" max="4" width="8.28515625" style="197" customWidth="1"/>
    <col min="5" max="7" width="16.7109375" style="197" customWidth="1"/>
    <col min="8" max="8" width="10.42578125" style="197" customWidth="1"/>
    <col min="9" max="9" width="14.28515625" style="197" bestFit="1" customWidth="1"/>
    <col min="10" max="10" width="13.28515625" style="197" bestFit="1" customWidth="1"/>
    <col min="11" max="16384" width="9.140625" style="197"/>
  </cols>
  <sheetData>
    <row r="1" spans="2:11" ht="15" customHeight="1" x14ac:dyDescent="0.25">
      <c r="B1" s="447" t="str">
        <f>ORIENTAÇÕES!B1</f>
        <v>ANEXO I-B</v>
      </c>
      <c r="C1" s="447"/>
      <c r="D1" s="447"/>
      <c r="E1" s="447"/>
      <c r="F1" s="447"/>
      <c r="G1" s="447"/>
    </row>
    <row r="2" spans="2:11" ht="15" customHeight="1" x14ac:dyDescent="0.25">
      <c r="B2" s="447" t="str">
        <f>ORIENTAÇÕES!B2</f>
        <v xml:space="preserve">PLANILHA DE CUSTO E FORMAÇÃO DE PREÇO REFERENCIAL </v>
      </c>
      <c r="C2" s="447"/>
      <c r="D2" s="447"/>
      <c r="E2" s="447"/>
      <c r="F2" s="447"/>
      <c r="G2" s="447"/>
    </row>
    <row r="3" spans="2:11" ht="15" customHeight="1" x14ac:dyDescent="0.25">
      <c r="B3" s="447" t="str">
        <f>ORIENTAÇÕES!B3</f>
        <v>PREGÃO ELETRÔNICO Nº 90009/2024</v>
      </c>
      <c r="C3" s="447"/>
      <c r="D3" s="447"/>
      <c r="E3" s="447"/>
      <c r="F3" s="447"/>
      <c r="G3" s="447"/>
    </row>
    <row r="4" spans="2:11" ht="15" customHeight="1" x14ac:dyDescent="0.25">
      <c r="B4" s="448" t="str">
        <f>ORIENTAÇÕES!B4</f>
        <v>PROCESSO Nº 21053.000164/2024-77</v>
      </c>
      <c r="C4" s="448"/>
      <c r="D4" s="448"/>
      <c r="E4" s="448"/>
      <c r="F4" s="448"/>
      <c r="G4" s="448"/>
    </row>
    <row r="5" spans="2:11" ht="30" customHeight="1" x14ac:dyDescent="0.25">
      <c r="B5" s="201"/>
      <c r="C5" s="201"/>
      <c r="D5" s="201"/>
      <c r="E5" s="201"/>
      <c r="F5" s="201"/>
      <c r="G5" s="201"/>
    </row>
    <row r="6" spans="2:11" ht="56.25" customHeight="1" x14ac:dyDescent="0.25">
      <c r="B6" s="409" t="str">
        <f>ORIENTAÇÕES!B6</f>
        <v>OBJETO: Contratação de empresa especializada na prestação de serviços continuados de roçada, capina, corte de grama e limpeza do local, com fornecimento de mão-de-obra, materiais e equipamentos, para o asseio e conservação das áreas verdes no âmbito da base física de Campinas/SP do Laboratório Federal de Defesa Agropecuária de São Paulo - LFDA-SP</v>
      </c>
      <c r="C6" s="409"/>
      <c r="D6" s="409"/>
      <c r="E6" s="409"/>
      <c r="F6" s="409"/>
      <c r="G6" s="409"/>
    </row>
    <row r="8" spans="2:11" ht="18" customHeight="1" x14ac:dyDescent="0.25">
      <c r="B8" s="410" t="str">
        <f>ORIENTAÇÕES!B8</f>
        <v>ITEM 1 - ASSEIO E CONSERVAÇÃO DAS ÁREAS VERDES DO LFDA-SP</v>
      </c>
      <c r="C8" s="410"/>
      <c r="D8" s="410"/>
      <c r="E8" s="410"/>
      <c r="F8" s="410"/>
      <c r="G8" s="410"/>
      <c r="H8" s="202"/>
    </row>
    <row r="10" spans="2:11" ht="30" customHeight="1" x14ac:dyDescent="0.25">
      <c r="B10" s="203" t="s">
        <v>41</v>
      </c>
      <c r="C10" s="307" t="str">
        <f>RESUMO!C10</f>
        <v>XXXXXXXXXXXXXXXX</v>
      </c>
      <c r="D10" s="74"/>
      <c r="E10" s="204" t="s">
        <v>43</v>
      </c>
      <c r="F10" s="452" t="str">
        <f>RESUMO!F10</f>
        <v>XXXXXXXX</v>
      </c>
      <c r="G10" s="453"/>
    </row>
    <row r="11" spans="2:11" ht="26.25" customHeight="1" x14ac:dyDescent="0.25">
      <c r="B11" s="205" t="s">
        <v>45</v>
      </c>
      <c r="C11" s="239" t="str">
        <f>RESUMO!C11</f>
        <v>XXXXXXXXXXXXXXXX</v>
      </c>
    </row>
    <row r="12" spans="2:11" ht="28.5" customHeight="1" x14ac:dyDescent="0.25">
      <c r="B12" s="203" t="s">
        <v>46</v>
      </c>
      <c r="C12" s="240" t="str">
        <f>RESUMO!C12</f>
        <v>XX/XX/XXXX</v>
      </c>
      <c r="E12" s="206" t="s">
        <v>48</v>
      </c>
      <c r="F12" s="452" t="str">
        <f>RESUMO!F12</f>
        <v>XX dias</v>
      </c>
      <c r="G12" s="453"/>
      <c r="I12" s="207"/>
      <c r="J12" s="209"/>
    </row>
    <row r="13" spans="2:11" ht="24.75" customHeight="1" x14ac:dyDescent="0.25">
      <c r="B13" s="200"/>
      <c r="C13" s="208"/>
      <c r="E13" s="203"/>
      <c r="F13" s="203"/>
      <c r="G13" s="198"/>
    </row>
    <row r="14" spans="2:11" ht="15.75" thickBot="1" x14ac:dyDescent="0.3"/>
    <row r="15" spans="2:11" ht="23.25" customHeight="1" x14ac:dyDescent="0.25">
      <c r="B15" s="449" t="s">
        <v>64</v>
      </c>
      <c r="C15" s="450"/>
      <c r="D15" s="450"/>
      <c r="E15" s="450"/>
      <c r="F15" s="450"/>
      <c r="G15" s="451"/>
      <c r="H15" s="213"/>
      <c r="I15" s="213"/>
      <c r="J15" s="213"/>
      <c r="K15" s="213"/>
    </row>
    <row r="16" spans="2:11" ht="60.75" customHeight="1" x14ac:dyDescent="0.25">
      <c r="B16" s="456" t="s">
        <v>51</v>
      </c>
      <c r="C16" s="457"/>
      <c r="D16" s="154" t="s">
        <v>65</v>
      </c>
      <c r="E16" s="154" t="s">
        <v>52</v>
      </c>
      <c r="F16" s="154" t="s">
        <v>66</v>
      </c>
      <c r="G16" s="155" t="s">
        <v>67</v>
      </c>
    </row>
    <row r="17" spans="2:10" ht="39.950000000000003" customHeight="1" x14ac:dyDescent="0.25">
      <c r="B17" s="263">
        <v>1</v>
      </c>
      <c r="C17" s="303" t="s">
        <v>68</v>
      </c>
      <c r="D17" s="230">
        <v>1</v>
      </c>
      <c r="E17" s="230" t="s">
        <v>69</v>
      </c>
      <c r="F17" s="238">
        <f>JARDINEIRO!I142</f>
        <v>0</v>
      </c>
      <c r="G17" s="231">
        <f>F17*12</f>
        <v>0</v>
      </c>
    </row>
    <row r="18" spans="2:10" ht="39.950000000000003" customHeight="1" x14ac:dyDescent="0.25">
      <c r="B18" s="263">
        <v>2</v>
      </c>
      <c r="C18" s="303" t="s">
        <v>70</v>
      </c>
      <c r="D18" s="244">
        <v>14</v>
      </c>
      <c r="E18" s="230" t="s">
        <v>71</v>
      </c>
      <c r="F18" s="238">
        <f>G18/14</f>
        <v>0</v>
      </c>
      <c r="G18" s="231">
        <f>'SOB DEMANDA'!H17</f>
        <v>0</v>
      </c>
      <c r="J18" s="209"/>
    </row>
    <row r="19" spans="2:10" ht="39.950000000000003" customHeight="1" thickBot="1" x14ac:dyDescent="0.3">
      <c r="B19" s="235">
        <v>3</v>
      </c>
      <c r="C19" s="308" t="s">
        <v>72</v>
      </c>
      <c r="D19" s="305">
        <v>8</v>
      </c>
      <c r="E19" s="306" t="s">
        <v>71</v>
      </c>
      <c r="F19" s="349">
        <f>G19/8</f>
        <v>0</v>
      </c>
      <c r="G19" s="350">
        <f>'SOB DEMANDA'!H21</f>
        <v>0</v>
      </c>
    </row>
    <row r="20" spans="2:10" ht="25.5" customHeight="1" thickBot="1" x14ac:dyDescent="0.3">
      <c r="B20" s="454" t="s">
        <v>73</v>
      </c>
      <c r="C20" s="455"/>
      <c r="D20" s="455"/>
      <c r="E20" s="455"/>
      <c r="F20" s="304">
        <f>SUM(F17:F19)</f>
        <v>0</v>
      </c>
      <c r="G20" s="262">
        <f>SUM(G17:G19)</f>
        <v>0</v>
      </c>
      <c r="I20" s="209"/>
    </row>
    <row r="22" spans="2:10" x14ac:dyDescent="0.25">
      <c r="F22" s="209"/>
    </row>
    <row r="25" spans="2:10" x14ac:dyDescent="0.25">
      <c r="F25" s="209"/>
    </row>
  </sheetData>
  <sheetProtection algorithmName="SHA-512" hashValue="WV4OkaVleGIVKp6G2uvscFzcuWTT/KDrbwBWkqZJynASSKcPv4GyWj+vCkgFjE9vAayhPSBTAu/D3Xy07Aug4g==" saltValue="YGLw6x9bIc8UxHbPB7dlIg==" spinCount="100000" sheet="1" objects="1" scenarios="1"/>
  <mergeCells count="11">
    <mergeCell ref="B15:G15"/>
    <mergeCell ref="F10:G10"/>
    <mergeCell ref="F12:G12"/>
    <mergeCell ref="B20:E20"/>
    <mergeCell ref="B16:C16"/>
    <mergeCell ref="B8:G8"/>
    <mergeCell ref="B1:G1"/>
    <mergeCell ref="B2:G2"/>
    <mergeCell ref="B3:G3"/>
    <mergeCell ref="B4:G4"/>
    <mergeCell ref="B6:G6"/>
  </mergeCells>
  <pageMargins left="0.511811024" right="0.511811024" top="0.78740157499999996" bottom="0.78740157499999996" header="0.31496062000000002" footer="0.31496062000000002"/>
  <pageSetup paperSize="9" scale="72" orientation="portrait" r:id="rId1"/>
  <headerFooter>
    <oddFooter>&amp;CPregão Eletrônico Nº 90009/2024</oddFooter>
  </headerFooter>
  <colBreaks count="1" manualBreakCount="1">
    <brk id="7" max="1048575" man="1"/>
  </colBreaks>
  <ignoredErrors>
    <ignoredError sqref="C10:C12 F1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AF37B-3AAA-4AFA-905C-E421126B1A4B}">
  <sheetPr>
    <tabColor theme="9" tint="0.39997558519241921"/>
    <pageSetUpPr fitToPage="1"/>
  </sheetPr>
  <dimension ref="B1:H43"/>
  <sheetViews>
    <sheetView showGridLines="0" topLeftCell="A4" zoomScaleNormal="100" workbookViewId="0">
      <selection activeCell="B22" sqref="B22:H22"/>
    </sheetView>
  </sheetViews>
  <sheetFormatPr defaultRowHeight="15" x14ac:dyDescent="0.25"/>
  <cols>
    <col min="1" max="1" width="9.140625" style="197"/>
    <col min="2" max="2" width="12.42578125" style="197" customWidth="1"/>
    <col min="3" max="3" width="37.7109375" style="197" customWidth="1"/>
    <col min="4" max="4" width="13" style="197" customWidth="1"/>
    <col min="5" max="5" width="14.42578125" style="197" customWidth="1"/>
    <col min="6" max="6" width="8.42578125" style="197" customWidth="1"/>
    <col min="7" max="7" width="21.85546875" style="197" bestFit="1" customWidth="1"/>
    <col min="8" max="8" width="17.42578125" style="197" customWidth="1"/>
    <col min="9" max="16384" width="9.140625" style="197"/>
  </cols>
  <sheetData>
    <row r="1" spans="2:8" ht="15" customHeight="1" x14ac:dyDescent="0.25">
      <c r="B1" s="447" t="str">
        <f>ORIENTAÇÕES!B1</f>
        <v>ANEXO I-B</v>
      </c>
      <c r="C1" s="447"/>
      <c r="D1" s="447"/>
      <c r="E1" s="447"/>
      <c r="F1" s="447"/>
      <c r="G1" s="447"/>
      <c r="H1" s="447"/>
    </row>
    <row r="2" spans="2:8" ht="15" customHeight="1" x14ac:dyDescent="0.25">
      <c r="B2" s="447" t="str">
        <f>ORIENTAÇÕES!B2</f>
        <v xml:space="preserve">PLANILHA DE CUSTO E FORMAÇÃO DE PREÇO REFERENCIAL </v>
      </c>
      <c r="C2" s="447"/>
      <c r="D2" s="447"/>
      <c r="E2" s="447"/>
      <c r="F2" s="447"/>
      <c r="G2" s="447"/>
      <c r="H2" s="447"/>
    </row>
    <row r="3" spans="2:8" ht="15" customHeight="1" x14ac:dyDescent="0.25">
      <c r="B3" s="447" t="str">
        <f>ORIENTAÇÕES!B3</f>
        <v>PREGÃO ELETRÔNICO Nº 90009/2024</v>
      </c>
      <c r="C3" s="447"/>
      <c r="D3" s="447"/>
      <c r="E3" s="447"/>
      <c r="F3" s="447"/>
      <c r="G3" s="447"/>
      <c r="H3" s="447"/>
    </row>
    <row r="4" spans="2:8" ht="15" customHeight="1" x14ac:dyDescent="0.25">
      <c r="B4" s="448" t="str">
        <f>ORIENTAÇÕES!B4</f>
        <v>PROCESSO Nº 21053.000164/2024-77</v>
      </c>
      <c r="C4" s="448"/>
      <c r="D4" s="448"/>
      <c r="E4" s="448"/>
      <c r="F4" s="448"/>
      <c r="G4" s="448"/>
      <c r="H4" s="448"/>
    </row>
    <row r="5" spans="2:8" ht="30" customHeight="1" x14ac:dyDescent="0.25">
      <c r="B5" s="201"/>
      <c r="C5" s="201"/>
      <c r="D5" s="201"/>
      <c r="E5" s="201"/>
      <c r="F5" s="201"/>
      <c r="G5" s="201"/>
      <c r="H5" s="201"/>
    </row>
    <row r="6" spans="2:8" ht="18" customHeight="1" x14ac:dyDescent="0.25">
      <c r="B6" s="410" t="str">
        <f>ORIENTAÇÕES!B8</f>
        <v>ITEM 1 - ASSEIO E CONSERVAÇÃO DAS ÁREAS VERDES DO LFDA-SP</v>
      </c>
      <c r="C6" s="410"/>
      <c r="D6" s="410"/>
      <c r="E6" s="410"/>
      <c r="F6" s="410"/>
      <c r="G6" s="410"/>
      <c r="H6" s="410"/>
    </row>
    <row r="8" spans="2:8" ht="18" customHeight="1" x14ac:dyDescent="0.25">
      <c r="B8" s="463" t="s">
        <v>74</v>
      </c>
      <c r="C8" s="463"/>
      <c r="D8" s="463"/>
      <c r="E8" s="463"/>
      <c r="F8" s="463"/>
      <c r="G8" s="463"/>
      <c r="H8" s="463"/>
    </row>
    <row r="9" spans="2:8" ht="18" customHeight="1" x14ac:dyDescent="0.25">
      <c r="B9" s="319"/>
      <c r="C9" s="319"/>
      <c r="D9" s="319"/>
      <c r="E9" s="319"/>
      <c r="F9" s="319"/>
      <c r="G9" s="319"/>
      <c r="H9" s="319"/>
    </row>
    <row r="11" spans="2:8" ht="30" customHeight="1" x14ac:dyDescent="0.25">
      <c r="B11" s="203" t="s">
        <v>41</v>
      </c>
      <c r="C11" s="307" t="str">
        <f>RESUMO!C10</f>
        <v>XXXXXXXXXXXXXXXX</v>
      </c>
      <c r="D11" s="74"/>
      <c r="E11" s="204" t="s">
        <v>43</v>
      </c>
      <c r="F11" s="462" t="str">
        <f>RESUMO!F10</f>
        <v>XXXXXXXX</v>
      </c>
      <c r="G11" s="462"/>
      <c r="H11" s="74"/>
    </row>
    <row r="12" spans="2:8" ht="26.25" customHeight="1" x14ac:dyDescent="0.25">
      <c r="B12" s="205" t="s">
        <v>45</v>
      </c>
      <c r="C12" s="261" t="str">
        <f>RESUMO!C11</f>
        <v>XXXXXXXXXXXXXXXX</v>
      </c>
      <c r="D12" s="313"/>
      <c r="H12"/>
    </row>
    <row r="13" spans="2:8" ht="28.5" customHeight="1" x14ac:dyDescent="0.25">
      <c r="B13" s="203" t="s">
        <v>46</v>
      </c>
      <c r="C13" s="240" t="str">
        <f>RESUMO!C12</f>
        <v>XX/XX/XXXX</v>
      </c>
      <c r="D13" s="314"/>
      <c r="E13" s="206" t="s">
        <v>48</v>
      </c>
      <c r="F13" s="462" t="str">
        <f>RESUMO!F12</f>
        <v>XX dias</v>
      </c>
      <c r="G13" s="462"/>
      <c r="H13" s="74"/>
    </row>
    <row r="14" spans="2:8" ht="24.75" customHeight="1" x14ac:dyDescent="0.25">
      <c r="B14" s="200"/>
      <c r="C14" s="208"/>
      <c r="D14" s="16"/>
      <c r="E14"/>
      <c r="G14" s="203"/>
      <c r="H14" s="59"/>
    </row>
    <row r="15" spans="2:8" ht="15.75" thickBot="1" x14ac:dyDescent="0.3"/>
    <row r="16" spans="2:8" ht="48.75" customHeight="1" x14ac:dyDescent="0.25">
      <c r="B16" s="232" t="s">
        <v>50</v>
      </c>
      <c r="C16" s="233" t="s">
        <v>51</v>
      </c>
      <c r="D16" s="233" t="s">
        <v>75</v>
      </c>
      <c r="E16" s="233" t="s">
        <v>52</v>
      </c>
      <c r="F16" s="233" t="s">
        <v>76</v>
      </c>
      <c r="G16" s="233" t="s">
        <v>77</v>
      </c>
      <c r="H16" s="234" t="s">
        <v>78</v>
      </c>
    </row>
    <row r="17" spans="2:8" ht="50.25" customHeight="1" thickBot="1" x14ac:dyDescent="0.3">
      <c r="B17" s="347">
        <v>2</v>
      </c>
      <c r="C17" s="308" t="s">
        <v>70</v>
      </c>
      <c r="D17" s="311">
        <v>65928</v>
      </c>
      <c r="E17" s="309" t="s">
        <v>71</v>
      </c>
      <c r="F17" s="214">
        <v>14</v>
      </c>
      <c r="G17" s="312">
        <v>0</v>
      </c>
      <c r="H17" s="237">
        <f>D17*F17*G17</f>
        <v>0</v>
      </c>
    </row>
    <row r="19" spans="2:8" ht="15.75" thickBot="1" x14ac:dyDescent="0.3">
      <c r="H19" s="209"/>
    </row>
    <row r="20" spans="2:8" ht="46.5" customHeight="1" x14ac:dyDescent="0.25">
      <c r="B20" s="232" t="s">
        <v>50</v>
      </c>
      <c r="C20" s="233" t="s">
        <v>51</v>
      </c>
      <c r="D20" s="233" t="s">
        <v>75</v>
      </c>
      <c r="E20" s="233" t="s">
        <v>52</v>
      </c>
      <c r="F20" s="233" t="s">
        <v>76</v>
      </c>
      <c r="G20" s="233" t="s">
        <v>77</v>
      </c>
      <c r="H20" s="234" t="s">
        <v>78</v>
      </c>
    </row>
    <row r="21" spans="2:8" ht="50.25" customHeight="1" x14ac:dyDescent="0.25">
      <c r="B21" s="347">
        <v>3</v>
      </c>
      <c r="C21" s="236" t="s">
        <v>72</v>
      </c>
      <c r="D21" s="310">
        <v>104436</v>
      </c>
      <c r="E21" s="309" t="s">
        <v>71</v>
      </c>
      <c r="F21" s="214">
        <v>8</v>
      </c>
      <c r="G21" s="312">
        <v>0</v>
      </c>
      <c r="H21" s="237">
        <f>D21*F21*G21</f>
        <v>0</v>
      </c>
    </row>
    <row r="22" spans="2:8" ht="48" customHeight="1" x14ac:dyDescent="0.25">
      <c r="B22" s="464" t="s">
        <v>79</v>
      </c>
      <c r="C22" s="464"/>
      <c r="D22" s="464"/>
      <c r="E22" s="464"/>
      <c r="F22" s="464"/>
      <c r="G22" s="464"/>
      <c r="H22" s="464"/>
    </row>
    <row r="23" spans="2:8" ht="31.5" customHeight="1" x14ac:dyDescent="0.25">
      <c r="B23" s="392"/>
      <c r="C23" s="392"/>
      <c r="D23" s="392"/>
      <c r="E23" s="392"/>
      <c r="F23" s="392"/>
      <c r="G23" s="392"/>
      <c r="H23" s="392"/>
    </row>
    <row r="24" spans="2:8" x14ac:dyDescent="0.25">
      <c r="B24" s="461" t="s">
        <v>80</v>
      </c>
      <c r="C24" s="461"/>
      <c r="D24" s="461"/>
      <c r="E24" s="461"/>
      <c r="F24" s="461"/>
      <c r="G24" s="461"/>
      <c r="H24" s="461"/>
    </row>
    <row r="25" spans="2:8" x14ac:dyDescent="0.25">
      <c r="C25" s="341"/>
      <c r="H25" s="209"/>
    </row>
    <row r="26" spans="2:8" ht="30" customHeight="1" x14ac:dyDescent="0.25">
      <c r="C26" s="315" t="s">
        <v>81</v>
      </c>
      <c r="D26" s="316" t="s">
        <v>82</v>
      </c>
      <c r="E26" s="317" t="s">
        <v>83</v>
      </c>
      <c r="F26" s="10"/>
      <c r="G26" s="315" t="s">
        <v>84</v>
      </c>
      <c r="H26" s="317" t="s">
        <v>82</v>
      </c>
    </row>
    <row r="27" spans="2:8" ht="30" customHeight="1" x14ac:dyDescent="0.25">
      <c r="C27" s="333" t="s">
        <v>85</v>
      </c>
      <c r="D27" s="328">
        <v>265803.59999999998</v>
      </c>
      <c r="E27" s="334">
        <f>ROUND(D27,0)</f>
        <v>265804</v>
      </c>
      <c r="F27" s="321"/>
      <c r="G27" s="333" t="s">
        <v>86</v>
      </c>
      <c r="H27" s="329">
        <v>83000</v>
      </c>
    </row>
    <row r="28" spans="2:8" ht="30" customHeight="1" x14ac:dyDescent="0.25">
      <c r="C28" s="333" t="s">
        <v>87</v>
      </c>
      <c r="D28" s="328">
        <f>10400+3257.5+3414.37</f>
        <v>17071.87</v>
      </c>
      <c r="E28" s="334">
        <f>ROUND(D28,0)</f>
        <v>17072</v>
      </c>
      <c r="F28" s="321"/>
      <c r="G28" s="333" t="s">
        <v>87</v>
      </c>
      <c r="H28" s="338">
        <f>Tabela1[[#This Row],[Coluna3]]</f>
        <v>17072</v>
      </c>
    </row>
    <row r="29" spans="2:8" ht="30" customHeight="1" x14ac:dyDescent="0.25">
      <c r="C29" s="335" t="s">
        <v>88</v>
      </c>
      <c r="D29" s="336">
        <f>D27-D28</f>
        <v>248731.72999999998</v>
      </c>
      <c r="E29" s="337">
        <f>ROUND(D29,0)</f>
        <v>248732</v>
      </c>
      <c r="F29" s="321"/>
      <c r="G29" s="342" t="s">
        <v>89</v>
      </c>
      <c r="H29" s="343">
        <f>H27-H28</f>
        <v>65928</v>
      </c>
    </row>
    <row r="30" spans="2:8" ht="30" customHeight="1" x14ac:dyDescent="0.25">
      <c r="C30" s="322"/>
      <c r="D30" s="323"/>
      <c r="E30" s="324"/>
      <c r="F30" s="321"/>
      <c r="G30" s="321"/>
      <c r="H30" s="321"/>
    </row>
    <row r="31" spans="2:8" ht="30" customHeight="1" x14ac:dyDescent="0.25">
      <c r="C31" s="315" t="s">
        <v>90</v>
      </c>
      <c r="D31" s="316" t="s">
        <v>82</v>
      </c>
      <c r="E31" s="317" t="s">
        <v>83</v>
      </c>
      <c r="F31" s="321"/>
      <c r="G31" s="339" t="s">
        <v>91</v>
      </c>
      <c r="H31" s="340" t="s">
        <v>82</v>
      </c>
    </row>
    <row r="32" spans="2:8" ht="30" customHeight="1" x14ac:dyDescent="0.25">
      <c r="C32" s="327" t="s">
        <v>92</v>
      </c>
      <c r="D32" s="328">
        <v>3620</v>
      </c>
      <c r="E32" s="329">
        <f t="shared" ref="E32:E39" si="0">ROUND(D32,0)</f>
        <v>3620</v>
      </c>
      <c r="F32" s="321"/>
      <c r="G32" s="346" t="s">
        <v>93</v>
      </c>
      <c r="H32" s="320">
        <f>E29-H29</f>
        <v>182804</v>
      </c>
    </row>
    <row r="33" spans="2:8" ht="30" customHeight="1" x14ac:dyDescent="0.25">
      <c r="C33" s="327" t="s">
        <v>94</v>
      </c>
      <c r="D33" s="328">
        <v>21572</v>
      </c>
      <c r="E33" s="329">
        <f t="shared" si="0"/>
        <v>21572</v>
      </c>
      <c r="F33" s="321"/>
      <c r="G33" s="325" t="s">
        <v>95</v>
      </c>
      <c r="H33" s="326">
        <f>E39-(E38+E37)</f>
        <v>78368</v>
      </c>
    </row>
    <row r="34" spans="2:8" ht="30" customHeight="1" x14ac:dyDescent="0.25">
      <c r="C34" s="327" t="s">
        <v>96</v>
      </c>
      <c r="D34" s="328">
        <v>8147.83</v>
      </c>
      <c r="E34" s="329">
        <f t="shared" si="0"/>
        <v>8148</v>
      </c>
      <c r="F34" s="321"/>
      <c r="G34" s="344" t="s">
        <v>91</v>
      </c>
      <c r="H34" s="345">
        <f>H32-H33</f>
        <v>104436</v>
      </c>
    </row>
    <row r="35" spans="2:8" ht="30" customHeight="1" x14ac:dyDescent="0.25">
      <c r="C35" s="327" t="s">
        <v>97</v>
      </c>
      <c r="D35" s="328">
        <v>31068</v>
      </c>
      <c r="E35" s="329">
        <f t="shared" si="0"/>
        <v>31068</v>
      </c>
      <c r="F35" s="321"/>
      <c r="G35" s="321"/>
      <c r="H35" s="321"/>
    </row>
    <row r="36" spans="2:8" ht="30" customHeight="1" x14ac:dyDescent="0.25">
      <c r="C36" s="327" t="s">
        <v>98</v>
      </c>
      <c r="D36" s="328">
        <v>13960</v>
      </c>
      <c r="E36" s="329">
        <f t="shared" si="0"/>
        <v>13960</v>
      </c>
      <c r="F36" s="321"/>
      <c r="G36" s="321"/>
      <c r="H36" s="321"/>
    </row>
    <row r="37" spans="2:8" ht="30" customHeight="1" x14ac:dyDescent="0.25">
      <c r="C37" s="327" t="s">
        <v>99</v>
      </c>
      <c r="D37" s="328">
        <v>1904.25</v>
      </c>
      <c r="E37" s="329">
        <f t="shared" si="0"/>
        <v>1904</v>
      </c>
      <c r="F37" s="321"/>
      <c r="G37" s="321"/>
      <c r="H37" s="321"/>
    </row>
    <row r="38" spans="2:8" ht="30" customHeight="1" x14ac:dyDescent="0.25">
      <c r="C38" s="327" t="s">
        <v>100</v>
      </c>
      <c r="D38" s="328">
        <v>1823.53</v>
      </c>
      <c r="E38" s="329">
        <f t="shared" si="0"/>
        <v>1824</v>
      </c>
      <c r="F38" s="321"/>
      <c r="G38" s="321"/>
      <c r="H38" s="321"/>
    </row>
    <row r="39" spans="2:8" ht="30" customHeight="1" x14ac:dyDescent="0.25">
      <c r="C39" s="330" t="s">
        <v>73</v>
      </c>
      <c r="D39" s="331">
        <f>SUBTOTAL(109,D31:D38)</f>
        <v>82095.61</v>
      </c>
      <c r="E39" s="332">
        <f t="shared" si="0"/>
        <v>82096</v>
      </c>
      <c r="F39" s="321"/>
      <c r="G39" s="321"/>
      <c r="H39" s="321"/>
    </row>
    <row r="42" spans="2:8" x14ac:dyDescent="0.25">
      <c r="B42" s="164" t="s">
        <v>101</v>
      </c>
      <c r="C42" s="7"/>
      <c r="D42" s="7"/>
      <c r="E42" s="7"/>
      <c r="F42" s="35"/>
      <c r="G42" s="2"/>
      <c r="H42" s="2"/>
    </row>
    <row r="43" spans="2:8" ht="108.75" customHeight="1" x14ac:dyDescent="0.25">
      <c r="B43" s="458"/>
      <c r="C43" s="459"/>
      <c r="D43" s="459"/>
      <c r="E43" s="459"/>
      <c r="F43" s="459"/>
      <c r="G43" s="459"/>
      <c r="H43" s="460"/>
    </row>
  </sheetData>
  <mergeCells count="11">
    <mergeCell ref="B43:H43"/>
    <mergeCell ref="B24:H24"/>
    <mergeCell ref="F11:G11"/>
    <mergeCell ref="F13:G13"/>
    <mergeCell ref="B1:H1"/>
    <mergeCell ref="B2:H2"/>
    <mergeCell ref="B3:H3"/>
    <mergeCell ref="B4:H4"/>
    <mergeCell ref="B6:H6"/>
    <mergeCell ref="B8:H8"/>
    <mergeCell ref="B22:H22"/>
  </mergeCells>
  <pageMargins left="0.511811024" right="0.511811024" top="0.78740157499999996" bottom="0.78740157499999996" header="0.31496062000000002" footer="0.31496062000000002"/>
  <pageSetup paperSize="9" scale="61" orientation="portrait" r:id="rId1"/>
  <headerFooter>
    <oddFooter>&amp;CPregão Eletrônico Nº 90009/2024</oddFooter>
  </headerFooter>
  <ignoredErrors>
    <ignoredError sqref="E31" calculatedColumn="1"/>
  </ignoredErrors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2">
    <tabColor theme="9" tint="0.39997558519241921"/>
    <pageSetUpPr fitToPage="1"/>
  </sheetPr>
  <dimension ref="B1:Q112"/>
  <sheetViews>
    <sheetView showGridLines="0" topLeftCell="A83" zoomScaleNormal="100" zoomScaleSheetLayoutView="90" workbookViewId="0">
      <selection activeCell="I109" sqref="I109"/>
    </sheetView>
  </sheetViews>
  <sheetFormatPr defaultRowHeight="15" x14ac:dyDescent="0.25"/>
  <cols>
    <col min="2" max="3" width="7.7109375" customWidth="1"/>
    <col min="4" max="4" width="29" customWidth="1"/>
    <col min="5" max="5" width="16.42578125" customWidth="1"/>
    <col min="6" max="6" width="16.42578125" style="2" customWidth="1"/>
    <col min="7" max="7" width="16.85546875" style="2" customWidth="1"/>
    <col min="8" max="8" width="17.140625" style="2" customWidth="1"/>
    <col min="9" max="9" width="15" style="2" customWidth="1"/>
    <col min="10" max="10" width="14.5703125" customWidth="1"/>
    <col min="11" max="11" width="12.140625" customWidth="1"/>
    <col min="12" max="13" width="15.7109375" customWidth="1"/>
  </cols>
  <sheetData>
    <row r="1" spans="2:13" ht="15" customHeight="1" x14ac:dyDescent="0.25">
      <c r="B1" s="440" t="str">
        <f>ORIENTAÇÕES!B1</f>
        <v>ANEXO I-B</v>
      </c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2:13" ht="15" customHeight="1" x14ac:dyDescent="0.25">
      <c r="B2" s="440" t="str">
        <f>ORIENTAÇÕES!B2</f>
        <v xml:space="preserve">PLANILHA DE CUSTO E FORMAÇÃO DE PREÇO REFERENCIAL 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</row>
    <row r="3" spans="2:13" ht="15" customHeight="1" x14ac:dyDescent="0.25">
      <c r="B3" s="440" t="str">
        <f>ORIENTAÇÕES!B3</f>
        <v>PREGÃO ELETRÔNICO Nº 90009/2024</v>
      </c>
      <c r="C3" s="440"/>
      <c r="D3" s="440"/>
      <c r="E3" s="440"/>
      <c r="F3" s="440"/>
      <c r="G3" s="440"/>
      <c r="H3" s="440"/>
      <c r="I3" s="440"/>
      <c r="J3" s="440"/>
      <c r="K3" s="440"/>
      <c r="L3" s="440"/>
    </row>
    <row r="4" spans="2:13" ht="15" customHeight="1" x14ac:dyDescent="0.25">
      <c r="B4" s="440" t="str">
        <f>ORIENTAÇÕES!B4</f>
        <v>PROCESSO Nº 21053.000164/2024-77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</row>
    <row r="5" spans="2:13" ht="30" customHeight="1" x14ac:dyDescent="0.25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2:13" ht="15" customHeight="1" x14ac:dyDescent="0.25">
      <c r="B6" s="442" t="str">
        <f>ORIENTAÇÕES!B8</f>
        <v>ITEM 1 - ASSEIO E CONSERVAÇÃO DAS ÁREAS VERDES DO LFDA-SP</v>
      </c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</row>
    <row r="7" spans="2:13" ht="15" customHeight="1" x14ac:dyDescent="0.25"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2:13" ht="15" customHeight="1" x14ac:dyDescent="0.25">
      <c r="B8" s="487" t="s">
        <v>102</v>
      </c>
      <c r="C8" s="440"/>
      <c r="D8" s="440"/>
      <c r="E8" s="440"/>
      <c r="F8" s="440"/>
      <c r="G8" s="440"/>
      <c r="H8" s="440"/>
      <c r="I8" s="440"/>
      <c r="J8" s="440"/>
      <c r="K8" s="440"/>
      <c r="L8" s="440"/>
    </row>
    <row r="9" spans="2:13" ht="21" customHeight="1" x14ac:dyDescent="0.25">
      <c r="B9" s="24"/>
      <c r="C9" s="7"/>
      <c r="D9" s="7"/>
      <c r="E9" s="7"/>
      <c r="J9" s="7"/>
      <c r="K9" s="7"/>
      <c r="L9" s="7"/>
    </row>
    <row r="10" spans="2:13" ht="30" customHeight="1" x14ac:dyDescent="0.25">
      <c r="B10" s="488" t="s">
        <v>41</v>
      </c>
      <c r="C10" s="488"/>
      <c r="D10" s="490" t="str">
        <f>RESUMO!C10</f>
        <v>XXXXXXXXXXXXXXXX</v>
      </c>
      <c r="E10" s="490"/>
      <c r="F10" s="73"/>
      <c r="G10" s="245" t="s">
        <v>45</v>
      </c>
      <c r="H10" s="452" t="str">
        <f>RESUMO!C11</f>
        <v>XXXXXXXXXXXXXXXX</v>
      </c>
      <c r="I10" s="453"/>
      <c r="J10" s="74"/>
    </row>
    <row r="11" spans="2:13" x14ac:dyDescent="0.25">
      <c r="B11" s="44"/>
      <c r="C11" s="44"/>
      <c r="D11" s="44"/>
      <c r="E11" s="44"/>
      <c r="F11" s="35"/>
      <c r="G11" s="35"/>
      <c r="H11"/>
      <c r="I11" s="45"/>
      <c r="J11" s="35"/>
      <c r="K11" s="35"/>
    </row>
    <row r="12" spans="2:13" x14ac:dyDescent="0.25">
      <c r="B12" s="465" t="s">
        <v>103</v>
      </c>
      <c r="C12" s="465"/>
      <c r="D12" s="465"/>
      <c r="E12" s="465"/>
      <c r="F12" s="465"/>
      <c r="G12" s="465"/>
      <c r="H12" s="465"/>
      <c r="I12" s="465"/>
      <c r="J12" s="465"/>
      <c r="K12" s="465"/>
      <c r="L12" s="465"/>
      <c r="M12" s="465"/>
    </row>
    <row r="13" spans="2:13" x14ac:dyDescent="0.25">
      <c r="B13" s="7"/>
      <c r="C13" s="7"/>
      <c r="D13" s="7"/>
      <c r="E13" s="7"/>
      <c r="J13" s="7"/>
      <c r="K13" s="7"/>
      <c r="L13" s="7"/>
    </row>
    <row r="14" spans="2:13" ht="15" customHeight="1" x14ac:dyDescent="0.25">
      <c r="B14" s="5" t="s">
        <v>104</v>
      </c>
      <c r="C14" s="5"/>
      <c r="D14" s="5"/>
      <c r="E14" s="5"/>
      <c r="F14" s="46"/>
      <c r="G14" s="46"/>
      <c r="H14" s="46"/>
      <c r="I14" s="46"/>
      <c r="J14" s="46"/>
      <c r="K14" s="2"/>
      <c r="L14" s="2"/>
    </row>
    <row r="15" spans="2:13" ht="30" x14ac:dyDescent="0.25">
      <c r="B15" s="151" t="s">
        <v>105</v>
      </c>
      <c r="C15" s="151" t="s">
        <v>106</v>
      </c>
      <c r="D15" s="151" t="s">
        <v>107</v>
      </c>
      <c r="E15" s="151" t="s">
        <v>108</v>
      </c>
      <c r="F15" s="152" t="s">
        <v>109</v>
      </c>
      <c r="G15" s="151" t="s">
        <v>110</v>
      </c>
      <c r="H15" s="151" t="s">
        <v>111</v>
      </c>
      <c r="I15" s="152" t="s">
        <v>112</v>
      </c>
      <c r="J15" s="152" t="s">
        <v>113</v>
      </c>
    </row>
    <row r="16" spans="2:13" ht="33" customHeight="1" x14ac:dyDescent="0.25">
      <c r="B16" s="14" t="s">
        <v>114</v>
      </c>
      <c r="C16" s="14">
        <v>1</v>
      </c>
      <c r="D16" s="221" t="s">
        <v>115</v>
      </c>
      <c r="E16" s="43">
        <v>0</v>
      </c>
      <c r="F16" s="6" t="s">
        <v>116</v>
      </c>
      <c r="G16" s="4" t="s">
        <v>117</v>
      </c>
      <c r="H16" s="31"/>
      <c r="I16" s="367"/>
      <c r="J16" s="32"/>
    </row>
    <row r="17" spans="2:13" x14ac:dyDescent="0.25">
      <c r="B17" s="196" t="s">
        <v>118</v>
      </c>
      <c r="H17" s="3"/>
    </row>
    <row r="18" spans="2:13" x14ac:dyDescent="0.25">
      <c r="H18" s="3"/>
    </row>
    <row r="19" spans="2:13" x14ac:dyDescent="0.25">
      <c r="B19" s="5" t="s">
        <v>119</v>
      </c>
      <c r="C19" s="5"/>
      <c r="D19" s="5"/>
      <c r="E19" s="5"/>
      <c r="F19" s="5"/>
      <c r="G19" s="5"/>
      <c r="H19" s="5"/>
      <c r="I19" s="495"/>
      <c r="J19" s="495"/>
      <c r="K19" s="7"/>
      <c r="L19" s="7"/>
    </row>
    <row r="20" spans="2:13" ht="30" x14ac:dyDescent="0.25">
      <c r="B20" s="151" t="s">
        <v>105</v>
      </c>
      <c r="C20" s="151" t="s">
        <v>106</v>
      </c>
      <c r="D20" s="151" t="s">
        <v>107</v>
      </c>
      <c r="E20" s="152" t="s">
        <v>120</v>
      </c>
      <c r="F20" s="151" t="s">
        <v>121</v>
      </c>
      <c r="G20" s="152" t="s">
        <v>122</v>
      </c>
      <c r="H20" s="152" t="s">
        <v>123</v>
      </c>
      <c r="I20" s="152" t="s">
        <v>124</v>
      </c>
      <c r="J20" s="152" t="s">
        <v>125</v>
      </c>
      <c r="K20" s="489"/>
      <c r="L20" s="489"/>
      <c r="M20" s="489"/>
    </row>
    <row r="21" spans="2:13" ht="25.5" customHeight="1" x14ac:dyDescent="0.25">
      <c r="B21" s="14" t="str">
        <f>B16</f>
        <v>-</v>
      </c>
      <c r="C21" s="14">
        <f>C16</f>
        <v>1</v>
      </c>
      <c r="D21" s="122" t="str">
        <f>D16</f>
        <v>jardineiro</v>
      </c>
      <c r="E21" s="20"/>
      <c r="F21" s="48"/>
      <c r="G21" s="4" t="s">
        <v>108</v>
      </c>
      <c r="H21" s="34" t="s">
        <v>126</v>
      </c>
      <c r="I21" s="21">
        <f>E16</f>
        <v>0</v>
      </c>
      <c r="J21" s="260">
        <f>F21*I21</f>
        <v>0</v>
      </c>
      <c r="K21" s="489"/>
      <c r="L21" s="489"/>
      <c r="M21" s="489"/>
    </row>
    <row r="22" spans="2:13" ht="22.5" customHeight="1" x14ac:dyDescent="0.25">
      <c r="B22" s="466" t="s">
        <v>127</v>
      </c>
      <c r="C22" s="466"/>
      <c r="D22" s="466"/>
      <c r="E22" s="466"/>
      <c r="F22" s="466"/>
      <c r="G22" s="466"/>
      <c r="H22" s="466"/>
      <c r="I22" s="466"/>
      <c r="J22" s="466"/>
      <c r="K22" s="489"/>
      <c r="L22" s="489"/>
      <c r="M22" s="489"/>
    </row>
    <row r="23" spans="2:13" x14ac:dyDescent="0.25">
      <c r="H23" s="3"/>
    </row>
    <row r="24" spans="2:13" x14ac:dyDescent="0.25">
      <c r="B24" s="5" t="s">
        <v>128</v>
      </c>
      <c r="C24" s="5"/>
      <c r="D24" s="5"/>
      <c r="E24" s="5"/>
      <c r="F24" s="5"/>
      <c r="G24" s="5"/>
      <c r="H24" s="5"/>
      <c r="I24" s="5"/>
      <c r="J24" s="5"/>
      <c r="K24" s="7"/>
      <c r="L24" s="7"/>
    </row>
    <row r="25" spans="2:13" ht="30" x14ac:dyDescent="0.25">
      <c r="B25" s="151" t="s">
        <v>105</v>
      </c>
      <c r="C25" s="151" t="s">
        <v>106</v>
      </c>
      <c r="D25" s="151" t="s">
        <v>107</v>
      </c>
      <c r="E25" s="152" t="s">
        <v>129</v>
      </c>
      <c r="F25" s="151" t="s">
        <v>121</v>
      </c>
      <c r="G25" s="152" t="s">
        <v>122</v>
      </c>
      <c r="H25" s="152" t="s">
        <v>123</v>
      </c>
      <c r="I25" s="151" t="s">
        <v>130</v>
      </c>
      <c r="J25" s="152" t="s">
        <v>131</v>
      </c>
      <c r="L25" s="42"/>
    </row>
    <row r="26" spans="2:13" ht="25.5" customHeight="1" x14ac:dyDescent="0.25">
      <c r="B26" s="14" t="str">
        <f>B16</f>
        <v>-</v>
      </c>
      <c r="C26" s="19">
        <f>C16</f>
        <v>1</v>
      </c>
      <c r="D26" s="150" t="str">
        <f>D16</f>
        <v>jardineiro</v>
      </c>
      <c r="E26" s="20" t="s">
        <v>114</v>
      </c>
      <c r="F26" s="48">
        <v>0.2</v>
      </c>
      <c r="G26" s="4" t="s">
        <v>130</v>
      </c>
      <c r="H26" s="137" t="s">
        <v>132</v>
      </c>
      <c r="I26" s="175">
        <v>0</v>
      </c>
      <c r="J26" s="21">
        <f>F26*I26</f>
        <v>0</v>
      </c>
    </row>
    <row r="27" spans="2:13" ht="41.25" customHeight="1" x14ac:dyDescent="0.25">
      <c r="B27" s="467" t="s">
        <v>133</v>
      </c>
      <c r="C27" s="468"/>
      <c r="D27" s="468"/>
      <c r="E27" s="468"/>
      <c r="F27" s="468"/>
      <c r="G27" s="468"/>
      <c r="H27" s="468"/>
      <c r="I27" s="468"/>
      <c r="J27" s="468"/>
      <c r="K27" s="196"/>
    </row>
    <row r="28" spans="2:13" ht="15" customHeight="1" x14ac:dyDescent="0.25">
      <c r="B28" s="494"/>
      <c r="C28" s="494"/>
      <c r="D28" s="494"/>
      <c r="E28" s="494"/>
      <c r="F28" s="494"/>
      <c r="G28" s="494"/>
      <c r="H28" s="494"/>
      <c r="I28" s="494"/>
      <c r="J28" s="494"/>
      <c r="K28" s="193"/>
      <c r="L28" s="193"/>
    </row>
    <row r="29" spans="2:13" ht="15.75" thickBot="1" x14ac:dyDescent="0.3"/>
    <row r="30" spans="2:13" ht="18" customHeight="1" x14ac:dyDescent="0.25">
      <c r="B30" s="479" t="s">
        <v>134</v>
      </c>
      <c r="C30" s="480"/>
      <c r="D30" s="480"/>
      <c r="E30" s="480"/>
      <c r="F30" s="480"/>
      <c r="G30" s="480"/>
      <c r="H30" s="481"/>
      <c r="I30"/>
    </row>
    <row r="31" spans="2:13" ht="32.25" customHeight="1" x14ac:dyDescent="0.25">
      <c r="B31" s="153" t="s">
        <v>105</v>
      </c>
      <c r="C31" s="154" t="s">
        <v>106</v>
      </c>
      <c r="D31" s="154" t="s">
        <v>107</v>
      </c>
      <c r="E31" s="154" t="s">
        <v>108</v>
      </c>
      <c r="F31" s="154" t="s">
        <v>120</v>
      </c>
      <c r="G31" s="154" t="s">
        <v>135</v>
      </c>
      <c r="H31" s="155" t="s">
        <v>136</v>
      </c>
      <c r="I31"/>
    </row>
    <row r="32" spans="2:13" ht="21.75" customHeight="1" thickBot="1" x14ac:dyDescent="0.3">
      <c r="B32" s="222">
        <v>1</v>
      </c>
      <c r="C32" s="127">
        <v>1</v>
      </c>
      <c r="D32" s="128" t="str">
        <f>D16</f>
        <v>jardineiro</v>
      </c>
      <c r="E32" s="129">
        <f>E16</f>
        <v>0</v>
      </c>
      <c r="F32" s="129">
        <f>J21</f>
        <v>0</v>
      </c>
      <c r="G32" s="129">
        <f>J26</f>
        <v>0</v>
      </c>
      <c r="H32" s="130">
        <f>SUM(E32:G32)</f>
        <v>0</v>
      </c>
      <c r="I32"/>
    </row>
    <row r="34" spans="2:13" x14ac:dyDescent="0.25"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</row>
    <row r="35" spans="2:13" x14ac:dyDescent="0.25">
      <c r="B35" s="465" t="s">
        <v>137</v>
      </c>
      <c r="C35" s="465"/>
      <c r="D35" s="465"/>
      <c r="E35" s="465"/>
      <c r="F35" s="465"/>
      <c r="G35" s="465"/>
      <c r="H35" s="465"/>
      <c r="I35" s="465"/>
      <c r="J35" s="465"/>
      <c r="K35" s="465"/>
      <c r="L35" s="465"/>
      <c r="M35" s="465"/>
    </row>
    <row r="36" spans="2:13" x14ac:dyDescent="0.25"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</row>
    <row r="37" spans="2:13" x14ac:dyDescent="0.25">
      <c r="B37" s="5" t="s">
        <v>138</v>
      </c>
      <c r="C37" s="5"/>
      <c r="D37" s="5"/>
      <c r="E37" s="12"/>
      <c r="F37" s="12"/>
      <c r="G37" s="12"/>
      <c r="H37" s="9"/>
      <c r="I37" s="8"/>
      <c r="J37" s="8"/>
      <c r="K37" s="8"/>
      <c r="L37" s="8"/>
    </row>
    <row r="38" spans="2:13" ht="19.5" customHeight="1" x14ac:dyDescent="0.25">
      <c r="B38" s="49"/>
      <c r="C38" s="482" t="s">
        <v>139</v>
      </c>
      <c r="D38" s="484"/>
      <c r="E38" s="473" t="s">
        <v>140</v>
      </c>
      <c r="F38" s="473"/>
      <c r="G38" s="152" t="s">
        <v>141</v>
      </c>
      <c r="H38" s="9"/>
      <c r="I38" s="8"/>
      <c r="J38" s="8"/>
      <c r="K38" s="8"/>
      <c r="L38" s="8"/>
    </row>
    <row r="39" spans="2:13" ht="48.75" customHeight="1" x14ac:dyDescent="0.25">
      <c r="B39" s="50" t="s">
        <v>142</v>
      </c>
      <c r="C39" s="51" t="s">
        <v>143</v>
      </c>
      <c r="D39" s="47"/>
      <c r="E39" s="478" t="s">
        <v>144</v>
      </c>
      <c r="F39" s="478"/>
      <c r="G39" s="52">
        <f>(1/12)</f>
        <v>8.3333333333333329E-2</v>
      </c>
      <c r="H39" s="26"/>
      <c r="I39" s="8"/>
      <c r="J39" s="8"/>
      <c r="K39" s="8"/>
      <c r="L39" s="8"/>
    </row>
    <row r="40" spans="2:13" ht="39" customHeight="1" x14ac:dyDescent="0.25">
      <c r="B40" s="50" t="s">
        <v>145</v>
      </c>
      <c r="C40" s="51" t="s">
        <v>146</v>
      </c>
      <c r="D40" s="47"/>
      <c r="E40" s="478" t="s">
        <v>147</v>
      </c>
      <c r="F40" s="478"/>
      <c r="G40" s="52">
        <f>(1/12)/3</f>
        <v>2.7777777777777776E-2</v>
      </c>
      <c r="H40" s="37"/>
      <c r="I40" s="26"/>
      <c r="J40" s="8"/>
      <c r="K40" s="8"/>
      <c r="L40" s="8"/>
    </row>
    <row r="41" spans="2:13" ht="14.25" customHeight="1" x14ac:dyDescent="0.25">
      <c r="B41" s="497" t="s">
        <v>73</v>
      </c>
      <c r="C41" s="497"/>
      <c r="D41" s="497"/>
      <c r="E41" s="497"/>
      <c r="F41" s="497"/>
      <c r="G41" s="41">
        <f>SUM(G39:G40)</f>
        <v>0.1111111111111111</v>
      </c>
      <c r="H41" s="37"/>
      <c r="I41" s="26"/>
      <c r="J41" s="8"/>
      <c r="K41" s="8"/>
      <c r="L41" s="8"/>
    </row>
    <row r="42" spans="2:13" ht="35.25" customHeight="1" x14ac:dyDescent="0.25">
      <c r="B42" s="468" t="s">
        <v>148</v>
      </c>
      <c r="C42" s="468"/>
      <c r="D42" s="468"/>
      <c r="E42" s="468"/>
      <c r="F42" s="468"/>
      <c r="G42" s="468"/>
      <c r="H42" s="194"/>
      <c r="I42" s="195"/>
      <c r="J42" s="195"/>
      <c r="K42" s="195"/>
      <c r="L42" s="195"/>
    </row>
    <row r="43" spans="2:13" ht="15" customHeight="1" x14ac:dyDescent="0.25"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</row>
    <row r="44" spans="2:13" x14ac:dyDescent="0.25">
      <c r="B44" s="5" t="s">
        <v>149</v>
      </c>
      <c r="C44" s="5"/>
      <c r="D44" s="5"/>
      <c r="E44" s="5"/>
      <c r="F44" s="12"/>
      <c r="G44" s="12"/>
      <c r="H44" s="12"/>
      <c r="I44" s="11"/>
      <c r="J44" s="10"/>
      <c r="K44" s="10"/>
      <c r="L44" s="10"/>
    </row>
    <row r="45" spans="2:13" ht="19.5" customHeight="1" x14ac:dyDescent="0.25">
      <c r="B45" s="49"/>
      <c r="C45" s="482" t="s">
        <v>139</v>
      </c>
      <c r="D45" s="483"/>
      <c r="E45" s="482" t="s">
        <v>140</v>
      </c>
      <c r="F45" s="483"/>
      <c r="G45" s="484"/>
      <c r="H45" s="152" t="s">
        <v>141</v>
      </c>
      <c r="I45" s="11"/>
      <c r="J45" s="10"/>
      <c r="K45" s="10"/>
      <c r="L45" s="8"/>
    </row>
    <row r="46" spans="2:13" ht="19.5" customHeight="1" x14ac:dyDescent="0.25">
      <c r="B46" s="50" t="s">
        <v>142</v>
      </c>
      <c r="C46" s="51" t="s">
        <v>150</v>
      </c>
      <c r="D46" s="53"/>
      <c r="E46" s="491" t="s">
        <v>151</v>
      </c>
      <c r="F46" s="492"/>
      <c r="G46" s="493"/>
      <c r="H46" s="174">
        <v>0</v>
      </c>
      <c r="I46" s="11"/>
      <c r="J46" s="10"/>
      <c r="K46" s="10"/>
      <c r="L46" s="8"/>
    </row>
    <row r="47" spans="2:13" ht="19.5" customHeight="1" x14ac:dyDescent="0.25">
      <c r="B47" s="50" t="s">
        <v>145</v>
      </c>
      <c r="C47" s="51" t="s">
        <v>152</v>
      </c>
      <c r="D47" s="53"/>
      <c r="E47" s="491" t="s">
        <v>153</v>
      </c>
      <c r="F47" s="492"/>
      <c r="G47" s="493"/>
      <c r="H47" s="174">
        <v>0</v>
      </c>
      <c r="I47" s="10"/>
      <c r="J47" s="13" t="s">
        <v>154</v>
      </c>
      <c r="K47" s="13" t="s">
        <v>155</v>
      </c>
    </row>
    <row r="48" spans="2:13" ht="51" customHeight="1" x14ac:dyDescent="0.25">
      <c r="B48" s="50" t="s">
        <v>156</v>
      </c>
      <c r="C48" s="51" t="s">
        <v>157</v>
      </c>
      <c r="D48" s="53"/>
      <c r="E48" s="491" t="s">
        <v>158</v>
      </c>
      <c r="F48" s="492"/>
      <c r="G48" s="493"/>
      <c r="H48" s="33">
        <v>0</v>
      </c>
      <c r="I48" s="140" t="s">
        <v>159</v>
      </c>
      <c r="J48" s="189">
        <v>0.03</v>
      </c>
      <c r="K48" s="141">
        <v>0</v>
      </c>
    </row>
    <row r="49" spans="2:13" ht="29.25" customHeight="1" x14ac:dyDescent="0.25">
      <c r="B49" s="50" t="s">
        <v>160</v>
      </c>
      <c r="C49" s="51" t="s">
        <v>161</v>
      </c>
      <c r="D49" s="53"/>
      <c r="E49" s="491" t="s">
        <v>162</v>
      </c>
      <c r="F49" s="492"/>
      <c r="G49" s="493"/>
      <c r="H49" s="174">
        <v>0</v>
      </c>
      <c r="I49" s="138"/>
      <c r="J49" s="485" t="s">
        <v>163</v>
      </c>
      <c r="K49" s="485"/>
    </row>
    <row r="50" spans="2:13" ht="21" customHeight="1" x14ac:dyDescent="0.25">
      <c r="B50" s="50" t="s">
        <v>164</v>
      </c>
      <c r="C50" s="51" t="s">
        <v>165</v>
      </c>
      <c r="D50" s="53"/>
      <c r="E50" s="491" t="s">
        <v>166</v>
      </c>
      <c r="F50" s="492"/>
      <c r="G50" s="493"/>
      <c r="H50" s="174">
        <v>0</v>
      </c>
      <c r="I50" s="138"/>
      <c r="J50" s="486" t="s">
        <v>167</v>
      </c>
      <c r="K50" s="486"/>
    </row>
    <row r="51" spans="2:13" ht="24" customHeight="1" x14ac:dyDescent="0.25">
      <c r="B51" s="50" t="s">
        <v>168</v>
      </c>
      <c r="C51" s="51" t="s">
        <v>169</v>
      </c>
      <c r="D51" s="53"/>
      <c r="E51" s="491" t="s">
        <v>170</v>
      </c>
      <c r="F51" s="492"/>
      <c r="G51" s="493"/>
      <c r="H51" s="174">
        <v>0</v>
      </c>
      <c r="I51" s="11"/>
      <c r="J51" s="178" t="s">
        <v>171</v>
      </c>
      <c r="K51" s="10"/>
      <c r="L51" s="8"/>
    </row>
    <row r="52" spans="2:13" ht="27.75" customHeight="1" x14ac:dyDescent="0.25">
      <c r="B52" s="50" t="s">
        <v>172</v>
      </c>
      <c r="C52" s="51" t="s">
        <v>173</v>
      </c>
      <c r="D52" s="53"/>
      <c r="E52" s="491" t="s">
        <v>174</v>
      </c>
      <c r="F52" s="492"/>
      <c r="G52" s="493"/>
      <c r="H52" s="174">
        <v>0</v>
      </c>
      <c r="I52" s="11"/>
      <c r="J52" s="179"/>
      <c r="K52" s="180"/>
      <c r="L52" s="181"/>
    </row>
    <row r="53" spans="2:13" ht="26.25" customHeight="1" x14ac:dyDescent="0.25">
      <c r="B53" s="50" t="s">
        <v>175</v>
      </c>
      <c r="C53" s="51" t="s">
        <v>176</v>
      </c>
      <c r="D53" s="53"/>
      <c r="E53" s="491" t="s">
        <v>177</v>
      </c>
      <c r="F53" s="492"/>
      <c r="G53" s="493"/>
      <c r="H53" s="174">
        <v>0</v>
      </c>
      <c r="I53" s="11"/>
      <c r="J53" s="182"/>
      <c r="K53" s="187"/>
      <c r="L53" s="183"/>
    </row>
    <row r="54" spans="2:13" x14ac:dyDescent="0.25">
      <c r="B54" s="503" t="s">
        <v>73</v>
      </c>
      <c r="C54" s="504"/>
      <c r="D54" s="504"/>
      <c r="E54" s="504"/>
      <c r="F54" s="504"/>
      <c r="G54" s="505"/>
      <c r="H54" s="41">
        <f>SUM(H46:H53)</f>
        <v>0</v>
      </c>
      <c r="I54" s="11"/>
      <c r="J54" s="184"/>
      <c r="K54" s="185"/>
      <c r="L54" s="186"/>
    </row>
    <row r="55" spans="2:13" x14ac:dyDescent="0.25">
      <c r="B55" s="156"/>
      <c r="C55" s="156"/>
      <c r="D55" s="156"/>
      <c r="E55" s="156"/>
      <c r="F55" s="156"/>
      <c r="G55" s="156"/>
      <c r="H55" s="157"/>
      <c r="I55" s="11"/>
      <c r="J55" s="188"/>
      <c r="K55" s="188"/>
      <c r="L55" s="188"/>
    </row>
    <row r="56" spans="2:13" x14ac:dyDescent="0.25">
      <c r="B56" s="156"/>
      <c r="C56" s="156"/>
      <c r="D56" s="156"/>
      <c r="E56" s="156"/>
      <c r="F56" s="156"/>
      <c r="G56" s="156"/>
      <c r="H56" s="157"/>
      <c r="I56" s="11"/>
    </row>
    <row r="57" spans="2:13" x14ac:dyDescent="0.25">
      <c r="B57" s="499" t="s">
        <v>178</v>
      </c>
      <c r="C57" s="499"/>
      <c r="D57" s="499"/>
      <c r="E57" s="499"/>
      <c r="F57" s="499"/>
      <c r="G57" s="499"/>
      <c r="H57" s="499"/>
      <c r="I57" s="11"/>
    </row>
    <row r="58" spans="2:13" x14ac:dyDescent="0.25">
      <c r="B58" t="s">
        <v>179</v>
      </c>
      <c r="E58" s="7"/>
      <c r="F58" s="11"/>
      <c r="G58" s="11"/>
      <c r="H58" s="11"/>
      <c r="I58" s="11"/>
    </row>
    <row r="59" spans="2:13" x14ac:dyDescent="0.25">
      <c r="E59" s="7"/>
      <c r="F59" s="11"/>
      <c r="G59" s="11"/>
      <c r="H59" s="11"/>
      <c r="I59" s="11"/>
    </row>
    <row r="60" spans="2:13" x14ac:dyDescent="0.25">
      <c r="B60" s="10"/>
      <c r="C60" s="10"/>
      <c r="D60" s="10"/>
      <c r="E60" s="10"/>
      <c r="F60" s="11"/>
      <c r="G60" s="11"/>
      <c r="H60" s="11"/>
      <c r="I60" s="11"/>
    </row>
    <row r="61" spans="2:13" x14ac:dyDescent="0.25">
      <c r="B61" s="465" t="s">
        <v>180</v>
      </c>
      <c r="C61" s="465"/>
      <c r="D61" s="465"/>
      <c r="E61" s="465"/>
      <c r="F61" s="465"/>
      <c r="G61" s="465"/>
      <c r="H61" s="465"/>
      <c r="I61" s="465"/>
      <c r="J61" s="465"/>
      <c r="K61" s="465"/>
      <c r="L61" s="465"/>
      <c r="M61" s="465"/>
    </row>
    <row r="63" spans="2:13" x14ac:dyDescent="0.25">
      <c r="B63" s="5" t="s">
        <v>181</v>
      </c>
      <c r="C63" s="5"/>
      <c r="D63" s="5"/>
      <c r="E63" s="5"/>
      <c r="F63" s="46"/>
      <c r="G63" s="46"/>
      <c r="H63" s="46"/>
      <c r="I63" s="46"/>
      <c r="J63" s="5"/>
      <c r="K63" s="7"/>
    </row>
    <row r="64" spans="2:13" ht="19.5" customHeight="1" x14ac:dyDescent="0.25">
      <c r="B64" s="121"/>
      <c r="C64" s="473" t="s">
        <v>182</v>
      </c>
      <c r="D64" s="473"/>
      <c r="E64" s="473"/>
      <c r="F64" s="473" t="s">
        <v>123</v>
      </c>
      <c r="G64" s="473"/>
      <c r="H64" s="473" t="s">
        <v>183</v>
      </c>
      <c r="I64" s="473"/>
      <c r="J64" s="152" t="s">
        <v>184</v>
      </c>
      <c r="K64" s="44"/>
    </row>
    <row r="65" spans="2:17" ht="32.25" customHeight="1" x14ac:dyDescent="0.25">
      <c r="B65" s="14" t="s">
        <v>142</v>
      </c>
      <c r="C65" s="498" t="s">
        <v>185</v>
      </c>
      <c r="D65" s="498"/>
      <c r="E65" s="498"/>
      <c r="F65" s="501" t="s">
        <v>186</v>
      </c>
      <c r="G65" s="501"/>
      <c r="H65" s="471" t="s">
        <v>187</v>
      </c>
      <c r="I65" s="471"/>
      <c r="J65" s="33">
        <v>0</v>
      </c>
      <c r="K65" s="23"/>
    </row>
    <row r="66" spans="2:17" ht="42.75" customHeight="1" x14ac:dyDescent="0.25">
      <c r="B66" s="14" t="s">
        <v>145</v>
      </c>
      <c r="C66" s="502" t="s">
        <v>188</v>
      </c>
      <c r="D66" s="502"/>
      <c r="E66" s="502"/>
      <c r="F66" s="501" t="s">
        <v>189</v>
      </c>
      <c r="G66" s="501"/>
      <c r="H66" s="471" t="s">
        <v>190</v>
      </c>
      <c r="I66" s="471"/>
      <c r="J66" s="33">
        <v>0</v>
      </c>
      <c r="K66" s="23"/>
    </row>
    <row r="67" spans="2:17" ht="51.75" customHeight="1" x14ac:dyDescent="0.25">
      <c r="B67" s="14" t="s">
        <v>156</v>
      </c>
      <c r="C67" s="498" t="s">
        <v>191</v>
      </c>
      <c r="D67" s="498"/>
      <c r="E67" s="498"/>
      <c r="F67" s="501" t="s">
        <v>192</v>
      </c>
      <c r="G67" s="501"/>
      <c r="H67" s="471" t="s">
        <v>193</v>
      </c>
      <c r="I67" s="471"/>
      <c r="J67" s="33">
        <v>0</v>
      </c>
      <c r="K67" s="23"/>
    </row>
    <row r="68" spans="2:17" ht="33.75" customHeight="1" x14ac:dyDescent="0.25">
      <c r="B68" s="14" t="s">
        <v>160</v>
      </c>
      <c r="C68" s="502" t="s">
        <v>194</v>
      </c>
      <c r="D68" s="502"/>
      <c r="E68" s="502"/>
      <c r="F68" s="501" t="s">
        <v>195</v>
      </c>
      <c r="G68" s="501"/>
      <c r="H68" s="471" t="s">
        <v>196</v>
      </c>
      <c r="I68" s="471"/>
      <c r="J68" s="33">
        <f>H54*J67</f>
        <v>0</v>
      </c>
      <c r="K68" s="142"/>
    </row>
    <row r="69" spans="2:17" ht="51" customHeight="1" x14ac:dyDescent="0.25">
      <c r="B69" s="14" t="s">
        <v>164</v>
      </c>
      <c r="C69" s="510" t="s">
        <v>197</v>
      </c>
      <c r="D69" s="510"/>
      <c r="E69" s="510"/>
      <c r="F69" s="496" t="s">
        <v>198</v>
      </c>
      <c r="G69" s="496"/>
      <c r="H69" s="471" t="s">
        <v>199</v>
      </c>
      <c r="I69" s="471"/>
      <c r="J69" s="139">
        <v>0.04</v>
      </c>
      <c r="K69" s="500"/>
      <c r="L69" s="500"/>
    </row>
    <row r="70" spans="2:17" ht="23.25" customHeight="1" x14ac:dyDescent="0.25">
      <c r="B70" s="468" t="s">
        <v>200</v>
      </c>
      <c r="C70" s="468"/>
      <c r="D70" s="468"/>
      <c r="E70" s="468"/>
      <c r="F70" s="468"/>
      <c r="G70" s="468"/>
      <c r="H70" s="468"/>
      <c r="I70" s="468"/>
      <c r="J70" s="468"/>
      <c r="K70" s="196"/>
      <c r="L70" s="196"/>
      <c r="M70" s="196"/>
    </row>
    <row r="73" spans="2:17" x14ac:dyDescent="0.25">
      <c r="B73" s="465" t="s">
        <v>201</v>
      </c>
      <c r="C73" s="465"/>
      <c r="D73" s="465"/>
      <c r="E73" s="465"/>
      <c r="F73" s="465"/>
      <c r="G73" s="465"/>
      <c r="H73" s="465"/>
      <c r="I73" s="465"/>
      <c r="J73" s="465"/>
      <c r="K73" s="465"/>
      <c r="L73" s="465"/>
      <c r="M73" s="465"/>
    </row>
    <row r="75" spans="2:17" ht="15" customHeight="1" x14ac:dyDescent="0.25">
      <c r="B75" s="5" t="s">
        <v>202</v>
      </c>
      <c r="C75" s="5"/>
      <c r="D75" s="5"/>
      <c r="E75" s="5"/>
      <c r="F75" s="5"/>
      <c r="G75" s="5"/>
      <c r="H75" s="5"/>
      <c r="I75" s="5"/>
      <c r="J75" s="5"/>
      <c r="K75" s="5"/>
      <c r="L75" s="199"/>
      <c r="M75" s="199"/>
    </row>
    <row r="76" spans="2:17" ht="44.25" customHeight="1" x14ac:dyDescent="0.25">
      <c r="B76" s="509" t="s">
        <v>203</v>
      </c>
      <c r="C76" s="509"/>
      <c r="D76" s="509"/>
      <c r="E76" s="509" t="s">
        <v>204</v>
      </c>
      <c r="F76" s="509"/>
      <c r="G76" s="509" t="s">
        <v>205</v>
      </c>
      <c r="H76" s="509" t="s">
        <v>206</v>
      </c>
      <c r="I76" s="472" t="s">
        <v>207</v>
      </c>
      <c r="J76" s="508" t="s">
        <v>208</v>
      </c>
      <c r="K76" s="508"/>
      <c r="L76" s="199"/>
      <c r="M76" s="199"/>
    </row>
    <row r="77" spans="2:17" ht="18" customHeight="1" x14ac:dyDescent="0.25">
      <c r="B77" s="509"/>
      <c r="C77" s="509"/>
      <c r="D77" s="509"/>
      <c r="E77" s="509"/>
      <c r="F77" s="509"/>
      <c r="G77" s="509"/>
      <c r="H77" s="509"/>
      <c r="I77" s="472"/>
      <c r="J77" s="477" t="str">
        <f>D16</f>
        <v>jardineiro</v>
      </c>
      <c r="K77" s="477"/>
      <c r="L77" s="216"/>
      <c r="M77" s="216"/>
    </row>
    <row r="78" spans="2:17" ht="22.5" customHeight="1" x14ac:dyDescent="0.25">
      <c r="B78" s="54" t="s">
        <v>142</v>
      </c>
      <c r="C78" s="476" t="s">
        <v>209</v>
      </c>
      <c r="D78" s="476"/>
      <c r="E78" s="474" t="s">
        <v>210</v>
      </c>
      <c r="F78" s="474"/>
      <c r="G78" s="177">
        <v>30</v>
      </c>
      <c r="H78" s="246">
        <v>1</v>
      </c>
      <c r="I78" s="162">
        <v>22</v>
      </c>
      <c r="J78" s="469">
        <f t="shared" ref="J78:J83" si="0">(I78*$M$90)/12</f>
        <v>0</v>
      </c>
      <c r="K78" s="469"/>
      <c r="L78" s="217"/>
      <c r="M78" s="217"/>
    </row>
    <row r="79" spans="2:17" ht="18" customHeight="1" x14ac:dyDescent="0.25">
      <c r="B79" s="54" t="s">
        <v>145</v>
      </c>
      <c r="C79" s="476" t="s">
        <v>211</v>
      </c>
      <c r="D79" s="476"/>
      <c r="E79" s="474" t="s">
        <v>212</v>
      </c>
      <c r="F79" s="474"/>
      <c r="G79" s="190">
        <v>0</v>
      </c>
      <c r="H79" s="192">
        <v>0</v>
      </c>
      <c r="I79" s="191">
        <f>G79*H79</f>
        <v>0</v>
      </c>
      <c r="J79" s="470">
        <f t="shared" si="0"/>
        <v>0</v>
      </c>
      <c r="K79" s="470"/>
      <c r="L79" s="217"/>
      <c r="M79" s="217"/>
    </row>
    <row r="80" spans="2:17" ht="26.25" customHeight="1" x14ac:dyDescent="0.25">
      <c r="B80" s="54" t="s">
        <v>156</v>
      </c>
      <c r="C80" s="476" t="s">
        <v>213</v>
      </c>
      <c r="D80" s="476"/>
      <c r="E80" s="474" t="s">
        <v>212</v>
      </c>
      <c r="F80" s="474"/>
      <c r="G80" s="190">
        <v>0</v>
      </c>
      <c r="H80" s="192">
        <v>0</v>
      </c>
      <c r="I80" s="191">
        <f t="shared" ref="I80:I82" si="1">G80*H80</f>
        <v>0</v>
      </c>
      <c r="J80" s="470">
        <f t="shared" si="0"/>
        <v>0</v>
      </c>
      <c r="K80" s="470"/>
      <c r="L80" s="511"/>
      <c r="M80" s="512"/>
      <c r="N80" s="512"/>
      <c r="O80" s="512"/>
      <c r="P80" s="512"/>
      <c r="Q80" s="512"/>
    </row>
    <row r="81" spans="2:17" ht="18" customHeight="1" x14ac:dyDescent="0.25">
      <c r="B81" s="54" t="s">
        <v>160</v>
      </c>
      <c r="C81" s="476" t="s">
        <v>214</v>
      </c>
      <c r="D81" s="476"/>
      <c r="E81" s="474" t="s">
        <v>212</v>
      </c>
      <c r="F81" s="474"/>
      <c r="G81" s="190">
        <v>0</v>
      </c>
      <c r="H81" s="192">
        <v>0</v>
      </c>
      <c r="I81" s="191">
        <f t="shared" si="1"/>
        <v>0</v>
      </c>
      <c r="J81" s="470">
        <f t="shared" si="0"/>
        <v>0</v>
      </c>
      <c r="K81" s="470"/>
      <c r="L81" s="511"/>
      <c r="M81" s="512"/>
      <c r="N81" s="512"/>
      <c r="O81" s="512"/>
      <c r="P81" s="512"/>
      <c r="Q81" s="512"/>
    </row>
    <row r="82" spans="2:17" ht="18" customHeight="1" x14ac:dyDescent="0.25">
      <c r="B82" s="54" t="s">
        <v>164</v>
      </c>
      <c r="C82" s="476" t="s">
        <v>215</v>
      </c>
      <c r="D82" s="476"/>
      <c r="E82" s="474" t="s">
        <v>212</v>
      </c>
      <c r="F82" s="474"/>
      <c r="G82" s="190">
        <v>0</v>
      </c>
      <c r="H82" s="192">
        <v>0</v>
      </c>
      <c r="I82" s="191">
        <f t="shared" si="1"/>
        <v>0</v>
      </c>
      <c r="J82" s="470">
        <f t="shared" si="0"/>
        <v>0</v>
      </c>
      <c r="K82" s="470"/>
      <c r="L82" s="511"/>
      <c r="M82" s="512"/>
      <c r="N82" s="512"/>
      <c r="O82" s="512"/>
      <c r="P82" s="512"/>
      <c r="Q82" s="512"/>
    </row>
    <row r="83" spans="2:17" ht="18" customHeight="1" x14ac:dyDescent="0.25">
      <c r="B83" s="54" t="s">
        <v>168</v>
      </c>
      <c r="C83" s="476" t="s">
        <v>216</v>
      </c>
      <c r="D83" s="476"/>
      <c r="E83" s="475"/>
      <c r="F83" s="475"/>
      <c r="G83" s="190"/>
      <c r="H83" s="192"/>
      <c r="I83" s="191"/>
      <c r="J83" s="470">
        <f t="shared" si="0"/>
        <v>0</v>
      </c>
      <c r="K83" s="470"/>
      <c r="L83" s="242"/>
      <c r="M83" s="217"/>
    </row>
    <row r="84" spans="2:17" x14ac:dyDescent="0.25">
      <c r="B84" s="506" t="s">
        <v>217</v>
      </c>
      <c r="C84" s="506"/>
      <c r="D84" s="506"/>
      <c r="E84" s="506"/>
      <c r="F84" s="506"/>
      <c r="G84" s="506"/>
      <c r="H84" s="506"/>
      <c r="I84" s="506"/>
      <c r="J84" s="506"/>
      <c r="L84" s="197"/>
      <c r="M84" s="197"/>
    </row>
    <row r="85" spans="2:17" x14ac:dyDescent="0.25">
      <c r="B85" s="506" t="s">
        <v>218</v>
      </c>
      <c r="C85" s="506"/>
      <c r="D85" s="506"/>
      <c r="E85" s="506"/>
      <c r="F85" s="506"/>
      <c r="G85" s="506"/>
      <c r="H85" s="506"/>
      <c r="I85" s="506"/>
      <c r="J85" s="506"/>
      <c r="K85" s="506"/>
      <c r="L85" s="506"/>
      <c r="M85" s="506"/>
    </row>
    <row r="86" spans="2:17" ht="18.75" customHeight="1" x14ac:dyDescent="0.25">
      <c r="B86" s="119"/>
      <c r="C86" s="119"/>
      <c r="D86" s="119"/>
      <c r="E86" s="119"/>
      <c r="F86" s="119"/>
      <c r="G86" s="119"/>
      <c r="H86" s="119"/>
      <c r="I86" s="119"/>
      <c r="J86" s="119"/>
    </row>
    <row r="87" spans="2:17" ht="17.25" customHeight="1" x14ac:dyDescent="0.25">
      <c r="B87" s="518" t="s">
        <v>219</v>
      </c>
      <c r="C87" s="519"/>
      <c r="D87" s="519"/>
      <c r="E87" s="519"/>
      <c r="F87" s="519"/>
      <c r="G87" s="519"/>
      <c r="H87" s="519"/>
      <c r="I87" s="519"/>
      <c r="J87" s="519"/>
      <c r="K87" s="519"/>
      <c r="L87" s="519"/>
      <c r="M87" s="520"/>
      <c r="N87" s="144"/>
    </row>
    <row r="88" spans="2:17" ht="18" customHeight="1" x14ac:dyDescent="0.25">
      <c r="B88" s="507" t="s">
        <v>105</v>
      </c>
      <c r="C88" s="507" t="s">
        <v>106</v>
      </c>
      <c r="D88" s="507" t="s">
        <v>107</v>
      </c>
      <c r="E88" s="514" t="s">
        <v>220</v>
      </c>
      <c r="F88" s="143" t="s">
        <v>221</v>
      </c>
      <c r="G88" s="143" t="s">
        <v>222</v>
      </c>
      <c r="H88" s="143" t="s">
        <v>223</v>
      </c>
      <c r="I88" s="514" t="s">
        <v>224</v>
      </c>
      <c r="J88" s="143" t="s">
        <v>225</v>
      </c>
      <c r="K88" s="514" t="s">
        <v>226</v>
      </c>
      <c r="L88" s="514" t="s">
        <v>227</v>
      </c>
      <c r="M88" s="516" t="s">
        <v>228</v>
      </c>
      <c r="N88" s="541"/>
    </row>
    <row r="89" spans="2:17" ht="17.25" customHeight="1" x14ac:dyDescent="0.25">
      <c r="B89" s="507"/>
      <c r="C89" s="507"/>
      <c r="D89" s="507"/>
      <c r="E89" s="515"/>
      <c r="F89" s="124">
        <f>1/12</f>
        <v>8.3333333333333329E-2</v>
      </c>
      <c r="G89" s="124">
        <f t="shared" ref="G89" si="2">1/12</f>
        <v>8.3333333333333329E-2</v>
      </c>
      <c r="H89" s="124">
        <f>(1/12)/3</f>
        <v>2.7777777777777776E-2</v>
      </c>
      <c r="I89" s="515"/>
      <c r="J89" s="124">
        <f>H54</f>
        <v>0</v>
      </c>
      <c r="K89" s="515"/>
      <c r="L89" s="515"/>
      <c r="M89" s="517"/>
      <c r="N89" s="541"/>
    </row>
    <row r="90" spans="2:17" ht="21.75" customHeight="1" x14ac:dyDescent="0.25">
      <c r="B90" s="50">
        <v>1</v>
      </c>
      <c r="C90" s="50">
        <v>1</v>
      </c>
      <c r="D90" s="145" t="str">
        <f>'TABELA APOIO'!D16</f>
        <v>jardineiro</v>
      </c>
      <c r="E90" s="146">
        <f>H32</f>
        <v>0</v>
      </c>
      <c r="F90" s="218">
        <f>E90*F89</f>
        <v>0</v>
      </c>
      <c r="G90" s="218">
        <f>E90*G89</f>
        <v>0</v>
      </c>
      <c r="H90" s="218">
        <f>E90*H89</f>
        <v>0</v>
      </c>
      <c r="I90" s="218">
        <f>SUM(E90:H90)</f>
        <v>0</v>
      </c>
      <c r="J90" s="218">
        <f>I90*J89</f>
        <v>0</v>
      </c>
      <c r="K90" s="218">
        <f>BENEFÍCIOS!K55</f>
        <v>0</v>
      </c>
      <c r="L90" s="218">
        <f>SUM(I90:K90)</f>
        <v>0</v>
      </c>
      <c r="M90" s="219">
        <f>L90/30</f>
        <v>0</v>
      </c>
      <c r="N90" s="126"/>
    </row>
    <row r="91" spans="2:17" ht="15" customHeight="1" x14ac:dyDescent="0.25">
      <c r="B91" s="513" t="s">
        <v>229</v>
      </c>
      <c r="C91" s="513"/>
      <c r="D91" s="513"/>
      <c r="E91" s="513"/>
      <c r="F91" s="513"/>
      <c r="G91" s="513"/>
      <c r="H91" s="513"/>
      <c r="I91" s="513"/>
      <c r="J91" s="513"/>
      <c r="K91" s="513"/>
      <c r="L91" s="513"/>
      <c r="M91" s="513"/>
      <c r="N91" s="126"/>
    </row>
    <row r="92" spans="2:17" ht="22.5" customHeight="1" x14ac:dyDescent="0.25">
      <c r="B92" s="123"/>
      <c r="C92" s="2"/>
      <c r="D92" s="147"/>
      <c r="E92" s="148"/>
      <c r="F92" s="126"/>
      <c r="G92" s="126"/>
      <c r="H92" s="126"/>
      <c r="I92" s="126"/>
      <c r="J92" s="126"/>
      <c r="K92" s="126"/>
      <c r="L92" s="126"/>
      <c r="M92" s="126"/>
      <c r="N92" s="126"/>
    </row>
    <row r="93" spans="2:17" x14ac:dyDescent="0.25">
      <c r="B93" s="465" t="s">
        <v>230</v>
      </c>
      <c r="C93" s="465"/>
      <c r="D93" s="465"/>
      <c r="E93" s="465"/>
      <c r="F93" s="465"/>
      <c r="G93" s="465"/>
      <c r="H93" s="465"/>
      <c r="I93" s="465"/>
      <c r="J93" s="465"/>
      <c r="K93" s="465"/>
      <c r="L93" s="465"/>
      <c r="M93" s="465"/>
      <c r="N93" s="126"/>
    </row>
    <row r="94" spans="2:17" ht="15" customHeight="1" x14ac:dyDescent="0.25">
      <c r="B94" s="161" t="s">
        <v>231</v>
      </c>
      <c r="C94" s="161"/>
      <c r="D94" s="149"/>
      <c r="E94" s="149"/>
      <c r="F94" s="149"/>
      <c r="G94"/>
      <c r="H94"/>
      <c r="I94"/>
      <c r="N94" s="126"/>
    </row>
    <row r="95" spans="2:17" ht="15" customHeight="1" x14ac:dyDescent="0.25">
      <c r="B95" s="161"/>
      <c r="C95" s="161"/>
      <c r="D95" s="149"/>
      <c r="E95" s="149"/>
      <c r="F95" s="149"/>
      <c r="G95"/>
      <c r="H95"/>
      <c r="I95"/>
      <c r="N95" s="126"/>
    </row>
    <row r="96" spans="2:17" ht="15" customHeight="1" x14ac:dyDescent="0.25">
      <c r="B96" s="161"/>
      <c r="C96" s="161"/>
      <c r="D96" s="149"/>
      <c r="E96" s="149"/>
      <c r="F96" s="149"/>
      <c r="G96"/>
      <c r="H96"/>
      <c r="I96"/>
      <c r="N96" s="126"/>
    </row>
    <row r="97" spans="2:15" ht="15" customHeight="1" x14ac:dyDescent="0.25">
      <c r="B97" s="465" t="s">
        <v>232</v>
      </c>
      <c r="C97" s="465"/>
      <c r="D97" s="465"/>
      <c r="E97" s="465"/>
      <c r="F97" s="465"/>
      <c r="G97" s="465"/>
      <c r="H97" s="465"/>
      <c r="I97" s="465"/>
      <c r="J97" s="465"/>
      <c r="K97" s="465"/>
      <c r="L97" s="465"/>
      <c r="M97" s="465"/>
      <c r="N97" s="126"/>
    </row>
    <row r="98" spans="2:15" x14ac:dyDescent="0.25">
      <c r="B98" s="123"/>
      <c r="C98" s="35"/>
      <c r="D98" s="125"/>
      <c r="F98" s="126"/>
      <c r="G98" s="126"/>
      <c r="H98" s="126"/>
      <c r="I98" s="126"/>
      <c r="J98" s="126"/>
      <c r="K98" s="126"/>
      <c r="L98" s="126"/>
      <c r="M98" s="126"/>
      <c r="N98" s="126"/>
    </row>
    <row r="99" spans="2:15" ht="15.75" thickBot="1" x14ac:dyDescent="0.3">
      <c r="B99" s="5" t="s">
        <v>233</v>
      </c>
      <c r="C99" s="5"/>
      <c r="D99" s="5"/>
      <c r="E99" s="5"/>
      <c r="F99" s="5"/>
      <c r="G99" s="5"/>
      <c r="H99" s="5"/>
      <c r="I99" s="5"/>
      <c r="J99" s="540"/>
      <c r="K99" s="540"/>
      <c r="L99" s="540"/>
      <c r="M99" s="540"/>
      <c r="N99" s="540"/>
      <c r="O99" s="540"/>
    </row>
    <row r="100" spans="2:15" ht="27.75" customHeight="1" x14ac:dyDescent="0.25">
      <c r="B100" s="49"/>
      <c r="C100" s="55"/>
      <c r="D100" s="49"/>
      <c r="E100" s="473" t="s">
        <v>123</v>
      </c>
      <c r="F100" s="473"/>
      <c r="G100" s="473"/>
      <c r="H100" s="482"/>
      <c r="I100" s="393" t="s">
        <v>234</v>
      </c>
      <c r="J100" s="540"/>
      <c r="K100" s="540"/>
      <c r="L100" s="540"/>
      <c r="M100" s="540"/>
      <c r="N100" s="540"/>
      <c r="O100" s="540"/>
    </row>
    <row r="101" spans="2:15" ht="27" customHeight="1" x14ac:dyDescent="0.25">
      <c r="B101" s="14" t="s">
        <v>142</v>
      </c>
      <c r="C101" s="525" t="s">
        <v>235</v>
      </c>
      <c r="D101" s="526"/>
      <c r="E101" s="523" t="s">
        <v>236</v>
      </c>
      <c r="F101" s="524"/>
      <c r="G101" s="524"/>
      <c r="H101" s="524"/>
      <c r="I101" s="394">
        <v>0</v>
      </c>
      <c r="J101" s="540"/>
      <c r="K101" s="540"/>
      <c r="L101" s="540"/>
      <c r="M101" s="540"/>
      <c r="N101" s="540"/>
      <c r="O101" s="540"/>
    </row>
    <row r="102" spans="2:15" ht="27" customHeight="1" x14ac:dyDescent="0.25">
      <c r="B102" s="14" t="s">
        <v>145</v>
      </c>
      <c r="C102" s="525" t="s">
        <v>237</v>
      </c>
      <c r="D102" s="526"/>
      <c r="E102" s="523" t="s">
        <v>236</v>
      </c>
      <c r="F102" s="524"/>
      <c r="G102" s="524"/>
      <c r="H102" s="524"/>
      <c r="I102" s="394">
        <v>0</v>
      </c>
      <c r="J102" s="540"/>
      <c r="K102" s="540"/>
      <c r="L102" s="540"/>
      <c r="M102" s="540"/>
      <c r="N102" s="540"/>
      <c r="O102" s="540"/>
    </row>
    <row r="103" spans="2:15" ht="19.5" customHeight="1" x14ac:dyDescent="0.25">
      <c r="B103" s="14" t="s">
        <v>156</v>
      </c>
      <c r="C103" s="527" t="s">
        <v>238</v>
      </c>
      <c r="D103" s="528"/>
      <c r="E103" s="528"/>
      <c r="F103" s="528"/>
      <c r="G103" s="528"/>
      <c r="H103" s="528"/>
      <c r="I103" s="395"/>
      <c r="J103" s="142"/>
      <c r="K103" s="220"/>
      <c r="L103" s="220"/>
    </row>
    <row r="104" spans="2:15" ht="32.25" customHeight="1" x14ac:dyDescent="0.25">
      <c r="B104" s="534"/>
      <c r="C104" s="534" t="s">
        <v>239</v>
      </c>
      <c r="D104" s="537" t="s">
        <v>240</v>
      </c>
      <c r="E104" s="523" t="s">
        <v>241</v>
      </c>
      <c r="F104" s="524"/>
      <c r="G104" s="524"/>
      <c r="H104" s="524"/>
      <c r="I104" s="394">
        <v>0</v>
      </c>
      <c r="J104" s="530" t="s">
        <v>242</v>
      </c>
      <c r="K104" s="531"/>
      <c r="L104" s="521" t="s">
        <v>243</v>
      </c>
      <c r="M104" s="522"/>
    </row>
    <row r="105" spans="2:15" ht="30.75" customHeight="1" x14ac:dyDescent="0.25">
      <c r="B105" s="536"/>
      <c r="C105" s="535"/>
      <c r="D105" s="538"/>
      <c r="E105" s="523" t="s">
        <v>244</v>
      </c>
      <c r="F105" s="524"/>
      <c r="G105" s="524"/>
      <c r="H105" s="524"/>
      <c r="I105" s="394">
        <v>0</v>
      </c>
      <c r="J105" s="530" t="s">
        <v>242</v>
      </c>
      <c r="K105" s="531"/>
      <c r="L105" s="521"/>
      <c r="M105" s="522"/>
    </row>
    <row r="106" spans="2:15" ht="20.100000000000001" customHeight="1" x14ac:dyDescent="0.25">
      <c r="B106" s="536"/>
      <c r="C106" s="50" t="s">
        <v>245</v>
      </c>
      <c r="D106" s="163" t="s">
        <v>246</v>
      </c>
      <c r="E106" s="533" t="s">
        <v>247</v>
      </c>
      <c r="F106" s="539"/>
      <c r="G106" s="539"/>
      <c r="H106" s="539"/>
      <c r="I106" s="396">
        <v>0</v>
      </c>
      <c r="J106" s="530" t="s">
        <v>242</v>
      </c>
      <c r="K106" s="531"/>
      <c r="L106" s="521"/>
      <c r="M106" s="522"/>
    </row>
    <row r="107" spans="2:15" ht="20.100000000000001" customHeight="1" x14ac:dyDescent="0.25">
      <c r="B107" s="536"/>
      <c r="C107" s="50" t="s">
        <v>248</v>
      </c>
      <c r="D107" s="163" t="s">
        <v>249</v>
      </c>
      <c r="E107" s="533" t="s">
        <v>250</v>
      </c>
      <c r="F107" s="539"/>
      <c r="G107" s="539"/>
      <c r="H107" s="539"/>
      <c r="I107" s="396">
        <v>0</v>
      </c>
      <c r="J107" s="530" t="s">
        <v>242</v>
      </c>
      <c r="K107" s="531"/>
      <c r="L107" s="521"/>
      <c r="M107" s="522"/>
    </row>
    <row r="108" spans="2:15" ht="18" customHeight="1" x14ac:dyDescent="0.25">
      <c r="B108" s="535"/>
      <c r="C108" s="50" t="s">
        <v>251</v>
      </c>
      <c r="D108" s="166" t="s">
        <v>252</v>
      </c>
      <c r="E108" s="532" t="s">
        <v>253</v>
      </c>
      <c r="F108" s="532"/>
      <c r="G108" s="532"/>
      <c r="H108" s="533"/>
      <c r="I108" s="397">
        <v>0</v>
      </c>
      <c r="J108" s="530" t="s">
        <v>242</v>
      </c>
      <c r="K108" s="531"/>
      <c r="L108" s="521"/>
      <c r="M108" s="522"/>
    </row>
    <row r="109" spans="2:15" ht="25.5" customHeight="1" x14ac:dyDescent="0.25">
      <c r="B109" s="2"/>
      <c r="C109" s="75"/>
      <c r="D109" s="75"/>
      <c r="E109" s="76"/>
      <c r="F109" s="76"/>
      <c r="G109" s="76"/>
      <c r="H109" s="77"/>
      <c r="I109" s="78"/>
      <c r="J109" s="78"/>
      <c r="K109" s="79"/>
      <c r="L109" s="79"/>
    </row>
    <row r="110" spans="2:15" ht="15.75" customHeight="1" x14ac:dyDescent="0.25">
      <c r="B110" s="164" t="s">
        <v>101</v>
      </c>
      <c r="C110" s="7"/>
      <c r="D110" s="7"/>
      <c r="E110" s="7"/>
      <c r="F110" s="35"/>
      <c r="I110" s="56"/>
    </row>
    <row r="111" spans="2:15" ht="87.75" customHeight="1" x14ac:dyDescent="0.25">
      <c r="B111" s="529"/>
      <c r="C111" s="529"/>
      <c r="D111" s="529"/>
      <c r="E111" s="529"/>
      <c r="F111" s="529"/>
      <c r="G111" s="529"/>
      <c r="H111" s="529"/>
      <c r="I111" s="529"/>
      <c r="J111" s="529"/>
      <c r="K111" s="529"/>
      <c r="L111" s="529"/>
      <c r="M111" s="529"/>
      <c r="N111" s="241"/>
    </row>
    <row r="112" spans="2:15" ht="15" customHeight="1" x14ac:dyDescent="0.25"/>
  </sheetData>
  <mergeCells count="122">
    <mergeCell ref="L104:M108"/>
    <mergeCell ref="E101:H101"/>
    <mergeCell ref="C101:D101"/>
    <mergeCell ref="C103:H103"/>
    <mergeCell ref="B85:M85"/>
    <mergeCell ref="B111:M111"/>
    <mergeCell ref="J108:K108"/>
    <mergeCell ref="J104:K104"/>
    <mergeCell ref="J105:K105"/>
    <mergeCell ref="J106:K106"/>
    <mergeCell ref="E108:H108"/>
    <mergeCell ref="J107:K107"/>
    <mergeCell ref="E102:H102"/>
    <mergeCell ref="C104:C105"/>
    <mergeCell ref="B104:B108"/>
    <mergeCell ref="D104:D105"/>
    <mergeCell ref="C102:D102"/>
    <mergeCell ref="E104:H104"/>
    <mergeCell ref="E107:H107"/>
    <mergeCell ref="E106:H106"/>
    <mergeCell ref="E105:H105"/>
    <mergeCell ref="E100:H100"/>
    <mergeCell ref="J99:O102"/>
    <mergeCell ref="N88:N89"/>
    <mergeCell ref="B93:M93"/>
    <mergeCell ref="L80:Q82"/>
    <mergeCell ref="C80:D80"/>
    <mergeCell ref="B91:M91"/>
    <mergeCell ref="L88:L89"/>
    <mergeCell ref="M88:M89"/>
    <mergeCell ref="B87:M87"/>
    <mergeCell ref="I88:I89"/>
    <mergeCell ref="K88:K89"/>
    <mergeCell ref="E88:E89"/>
    <mergeCell ref="E79:F79"/>
    <mergeCell ref="B84:J84"/>
    <mergeCell ref="B88:B89"/>
    <mergeCell ref="C88:C89"/>
    <mergeCell ref="D88:D89"/>
    <mergeCell ref="F67:G67"/>
    <mergeCell ref="H67:I67"/>
    <mergeCell ref="C81:D81"/>
    <mergeCell ref="C83:D83"/>
    <mergeCell ref="C82:D82"/>
    <mergeCell ref="C68:E68"/>
    <mergeCell ref="J76:K76"/>
    <mergeCell ref="H76:H77"/>
    <mergeCell ref="C67:E67"/>
    <mergeCell ref="C78:D78"/>
    <mergeCell ref="E78:F78"/>
    <mergeCell ref="B76:D77"/>
    <mergeCell ref="E76:F77"/>
    <mergeCell ref="C69:E69"/>
    <mergeCell ref="B70:J70"/>
    <mergeCell ref="F68:G68"/>
    <mergeCell ref="H68:I68"/>
    <mergeCell ref="G76:G77"/>
    <mergeCell ref="H69:I69"/>
    <mergeCell ref="F69:G69"/>
    <mergeCell ref="B41:F41"/>
    <mergeCell ref="H65:I65"/>
    <mergeCell ref="C65:E65"/>
    <mergeCell ref="E48:G48"/>
    <mergeCell ref="E47:G47"/>
    <mergeCell ref="B57:H57"/>
    <mergeCell ref="K69:L69"/>
    <mergeCell ref="E51:G51"/>
    <mergeCell ref="E49:G49"/>
    <mergeCell ref="E53:G53"/>
    <mergeCell ref="E52:G52"/>
    <mergeCell ref="F65:G65"/>
    <mergeCell ref="C66:E66"/>
    <mergeCell ref="F66:G66"/>
    <mergeCell ref="B54:G54"/>
    <mergeCell ref="C64:E64"/>
    <mergeCell ref="B1:L1"/>
    <mergeCell ref="B2:L2"/>
    <mergeCell ref="B4:L4"/>
    <mergeCell ref="C45:D45"/>
    <mergeCell ref="E45:G45"/>
    <mergeCell ref="J49:K49"/>
    <mergeCell ref="J50:K50"/>
    <mergeCell ref="B35:M35"/>
    <mergeCell ref="B12:M12"/>
    <mergeCell ref="B3:L3"/>
    <mergeCell ref="E39:F39"/>
    <mergeCell ref="B8:L8"/>
    <mergeCell ref="C38:D38"/>
    <mergeCell ref="B10:C10"/>
    <mergeCell ref="K20:M22"/>
    <mergeCell ref="H10:I10"/>
    <mergeCell ref="D10:E10"/>
    <mergeCell ref="E46:G46"/>
    <mergeCell ref="B28:J28"/>
    <mergeCell ref="B42:G42"/>
    <mergeCell ref="E50:G50"/>
    <mergeCell ref="I19:J19"/>
    <mergeCell ref="B6:M6"/>
    <mergeCell ref="B97:M97"/>
    <mergeCell ref="B22:J22"/>
    <mergeCell ref="B27:J27"/>
    <mergeCell ref="J78:K78"/>
    <mergeCell ref="J79:K79"/>
    <mergeCell ref="J80:K80"/>
    <mergeCell ref="J81:K81"/>
    <mergeCell ref="J82:K82"/>
    <mergeCell ref="J83:K83"/>
    <mergeCell ref="B73:M73"/>
    <mergeCell ref="H66:I66"/>
    <mergeCell ref="I76:I77"/>
    <mergeCell ref="F64:G64"/>
    <mergeCell ref="H64:I64"/>
    <mergeCell ref="E80:F80"/>
    <mergeCell ref="E81:F81"/>
    <mergeCell ref="E82:F82"/>
    <mergeCell ref="E83:F83"/>
    <mergeCell ref="C79:D79"/>
    <mergeCell ref="E38:F38"/>
    <mergeCell ref="J77:K77"/>
    <mergeCell ref="E40:F40"/>
    <mergeCell ref="B30:H30"/>
    <mergeCell ref="B61:M61"/>
  </mergeCells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headerFooter>
    <oddFooter>&amp;CPregão Eletrônico Nº 90009/2024</oddFooter>
  </headerFooter>
  <rowBreaks count="1" manualBreakCount="1">
    <brk id="60" max="12" man="1"/>
  </rowBreaks>
  <ignoredErrors>
    <ignoredError sqref="J79 J80:J83 J68 I80:I8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tabColor theme="9" tint="0.39997558519241921"/>
    <pageSetUpPr fitToPage="1"/>
  </sheetPr>
  <dimension ref="B1:O60"/>
  <sheetViews>
    <sheetView showGridLines="0" topLeftCell="A24" zoomScaleNormal="100" zoomScaleSheetLayoutView="90" workbookViewId="0">
      <selection activeCell="N48" sqref="N48"/>
    </sheetView>
  </sheetViews>
  <sheetFormatPr defaultRowHeight="15" x14ac:dyDescent="0.25"/>
  <cols>
    <col min="2" max="2" width="6.85546875" customWidth="1"/>
    <col min="3" max="3" width="13.28515625" customWidth="1"/>
    <col min="4" max="4" width="6.85546875" customWidth="1"/>
    <col min="5" max="5" width="12.85546875" style="2" customWidth="1"/>
    <col min="6" max="6" width="13.7109375" style="2" customWidth="1"/>
    <col min="7" max="7" width="13" style="2" customWidth="1"/>
    <col min="8" max="8" width="13.7109375" style="2" customWidth="1"/>
    <col min="9" max="11" width="13.7109375" customWidth="1"/>
    <col min="12" max="12" width="12.7109375" customWidth="1"/>
  </cols>
  <sheetData>
    <row r="1" spans="2:11" ht="15" customHeight="1" x14ac:dyDescent="0.25">
      <c r="B1" s="440" t="str">
        <f>ORIENTAÇÕES!B1</f>
        <v>ANEXO I-B</v>
      </c>
      <c r="C1" s="440"/>
      <c r="D1" s="440"/>
      <c r="E1" s="440"/>
      <c r="F1" s="440"/>
      <c r="G1" s="440"/>
      <c r="H1" s="440"/>
      <c r="I1" s="440"/>
      <c r="J1" s="440"/>
      <c r="K1" s="440"/>
    </row>
    <row r="2" spans="2:11" ht="15" customHeight="1" x14ac:dyDescent="0.25">
      <c r="B2" s="440" t="str">
        <f>ORIENTAÇÕES!B2</f>
        <v xml:space="preserve">PLANILHA DE CUSTO E FORMAÇÃO DE PREÇO REFERENCIAL </v>
      </c>
      <c r="C2" s="440"/>
      <c r="D2" s="440"/>
      <c r="E2" s="440"/>
      <c r="F2" s="440"/>
      <c r="G2" s="440"/>
      <c r="H2" s="440"/>
      <c r="I2" s="440"/>
      <c r="J2" s="440"/>
      <c r="K2" s="440"/>
    </row>
    <row r="3" spans="2:11" ht="15" customHeight="1" x14ac:dyDescent="0.25">
      <c r="B3" s="440" t="str">
        <f>ORIENTAÇÕES!B3</f>
        <v>PREGÃO ELETRÔNICO Nº 90009/2024</v>
      </c>
      <c r="C3" s="440"/>
      <c r="D3" s="440"/>
      <c r="E3" s="440"/>
      <c r="F3" s="440"/>
      <c r="G3" s="440"/>
      <c r="H3" s="440"/>
      <c r="I3" s="440"/>
      <c r="J3" s="440"/>
      <c r="K3" s="440"/>
    </row>
    <row r="4" spans="2:11" ht="15" customHeight="1" x14ac:dyDescent="0.25">
      <c r="B4" s="440" t="str">
        <f>ORIENTAÇÕES!B4</f>
        <v>PROCESSO Nº 21053.000164/2024-77</v>
      </c>
      <c r="C4" s="440"/>
      <c r="D4" s="440"/>
      <c r="E4" s="440"/>
      <c r="F4" s="440"/>
      <c r="G4" s="440"/>
      <c r="H4" s="440"/>
      <c r="I4" s="440"/>
      <c r="J4" s="440"/>
      <c r="K4" s="440"/>
    </row>
    <row r="5" spans="2:11" ht="30" customHeight="1" x14ac:dyDescent="0.25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2:11" ht="17.25" customHeight="1" x14ac:dyDescent="0.25">
      <c r="B6" s="410" t="str">
        <f>ORIENTAÇÕES!B8</f>
        <v>ITEM 1 - ASSEIO E CONSERVAÇÃO DAS ÁREAS VERDES DO LFDA-SP</v>
      </c>
      <c r="C6" s="410"/>
      <c r="D6" s="410"/>
      <c r="E6" s="410"/>
      <c r="F6" s="410"/>
      <c r="G6" s="410"/>
      <c r="H6" s="410"/>
      <c r="I6" s="410"/>
      <c r="J6" s="410"/>
      <c r="K6" s="410"/>
    </row>
    <row r="7" spans="2:11" ht="15" customHeight="1" x14ac:dyDescent="0.25"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2:11" ht="15" customHeight="1" x14ac:dyDescent="0.25">
      <c r="B8" s="487" t="s">
        <v>254</v>
      </c>
      <c r="C8" s="487"/>
      <c r="D8" s="487"/>
      <c r="E8" s="487"/>
      <c r="F8" s="487"/>
      <c r="G8" s="487"/>
      <c r="H8" s="487"/>
      <c r="I8" s="487"/>
      <c r="J8" s="487"/>
      <c r="K8" s="487"/>
    </row>
    <row r="9" spans="2:11" ht="21" customHeight="1" x14ac:dyDescent="0.25">
      <c r="B9" s="118"/>
      <c r="C9" s="35"/>
      <c r="D9" s="35"/>
      <c r="E9" s="35"/>
      <c r="F9" s="35"/>
      <c r="G9" s="35"/>
      <c r="H9" s="35"/>
      <c r="I9" s="35"/>
      <c r="J9" s="35"/>
      <c r="K9" s="35"/>
    </row>
    <row r="10" spans="2:11" ht="30" customHeight="1" x14ac:dyDescent="0.25">
      <c r="B10" s="488" t="s">
        <v>41</v>
      </c>
      <c r="C10" s="561"/>
      <c r="D10" s="430" t="str">
        <f>RESUMO!C10</f>
        <v>XXXXXXXXXXXXXXXX</v>
      </c>
      <c r="E10" s="430"/>
      <c r="F10" s="430"/>
      <c r="G10" s="348"/>
      <c r="H10" s="245" t="s">
        <v>45</v>
      </c>
      <c r="I10" s="565" t="str">
        <f>RESUMO!C11</f>
        <v>XXXXXXXXXXXXXXXX</v>
      </c>
      <c r="J10" s="565"/>
      <c r="K10" s="117"/>
    </row>
    <row r="11" spans="2:11" ht="28.5" customHeight="1" x14ac:dyDescent="0.25">
      <c r="B11" s="7"/>
      <c r="C11" s="7"/>
      <c r="D11" s="7"/>
      <c r="I11" s="7"/>
      <c r="J11" s="7"/>
      <c r="K11" s="7"/>
    </row>
    <row r="12" spans="2:11" x14ac:dyDescent="0.25">
      <c r="B12" s="465" t="s">
        <v>137</v>
      </c>
      <c r="C12" s="465"/>
      <c r="D12" s="465"/>
      <c r="E12" s="465"/>
      <c r="F12" s="465"/>
      <c r="G12" s="465"/>
      <c r="H12" s="465"/>
      <c r="I12" s="465"/>
      <c r="J12" s="465"/>
      <c r="K12" s="465"/>
    </row>
    <row r="13" spans="2:11" s="42" customFormat="1" ht="9.75" customHeight="1" x14ac:dyDescent="0.25">
      <c r="B13" s="158"/>
      <c r="C13" s="158"/>
      <c r="D13" s="158"/>
      <c r="E13" s="159"/>
      <c r="F13" s="159"/>
      <c r="G13" s="159"/>
      <c r="H13" s="159"/>
      <c r="I13" s="158"/>
      <c r="J13" s="158"/>
      <c r="K13" s="158"/>
    </row>
    <row r="14" spans="2:11" x14ac:dyDescent="0.25">
      <c r="B14" s="499" t="s">
        <v>178</v>
      </c>
      <c r="C14" s="499"/>
      <c r="D14" s="499"/>
      <c r="E14" s="499"/>
      <c r="F14" s="499"/>
      <c r="G14" s="499"/>
      <c r="H14" s="499"/>
      <c r="I14" s="499"/>
      <c r="J14" s="499"/>
      <c r="K14" s="499"/>
    </row>
    <row r="15" spans="2:11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2:11" ht="15.75" thickBot="1" x14ac:dyDescent="0.3">
      <c r="B16" s="5" t="s">
        <v>255</v>
      </c>
      <c r="C16" s="5"/>
      <c r="D16" s="5"/>
      <c r="E16" s="46"/>
      <c r="F16" s="46"/>
      <c r="G16" s="46"/>
      <c r="H16" s="46"/>
      <c r="I16" s="46"/>
      <c r="J16" s="46"/>
      <c r="K16" s="46"/>
    </row>
    <row r="17" spans="2:15" ht="45" x14ac:dyDescent="0.25">
      <c r="B17" s="215" t="s">
        <v>106</v>
      </c>
      <c r="C17" s="545" t="s">
        <v>107</v>
      </c>
      <c r="D17" s="546"/>
      <c r="E17" s="215" t="s">
        <v>256</v>
      </c>
      <c r="F17" s="215" t="s">
        <v>257</v>
      </c>
      <c r="G17" s="215" t="s">
        <v>258</v>
      </c>
      <c r="H17" s="215" t="s">
        <v>259</v>
      </c>
      <c r="I17" s="215" t="s">
        <v>260</v>
      </c>
      <c r="J17" s="65" t="s">
        <v>261</v>
      </c>
      <c r="K17" s="66" t="s">
        <v>262</v>
      </c>
    </row>
    <row r="18" spans="2:15" ht="20.100000000000001" customHeight="1" thickBot="1" x14ac:dyDescent="0.3">
      <c r="B18" s="62">
        <v>1</v>
      </c>
      <c r="C18" s="563" t="str">
        <f>'TABELA APOIO'!D16</f>
        <v>jardineiro</v>
      </c>
      <c r="D18" s="564"/>
      <c r="E18" s="30">
        <v>0</v>
      </c>
      <c r="F18" s="39">
        <v>2</v>
      </c>
      <c r="G18" s="387"/>
      <c r="H18" s="38">
        <f>E18*F18*G18</f>
        <v>0</v>
      </c>
      <c r="I18" s="48">
        <v>0.06</v>
      </c>
      <c r="J18" s="25">
        <f>I18*'TABELA APOIO'!E16</f>
        <v>0</v>
      </c>
      <c r="K18" s="226">
        <f>IF(H18-J18&gt;0,H18-J18,0)</f>
        <v>0</v>
      </c>
      <c r="L18" s="42"/>
    </row>
    <row r="19" spans="2:15" x14ac:dyDescent="0.25">
      <c r="B19" s="562" t="s">
        <v>263</v>
      </c>
      <c r="C19" s="562"/>
      <c r="D19" s="562"/>
      <c r="E19" s="562"/>
      <c r="F19" s="562"/>
      <c r="G19" s="562"/>
      <c r="H19" s="562"/>
      <c r="I19" s="562"/>
      <c r="J19" s="562"/>
      <c r="K19" s="562"/>
    </row>
    <row r="20" spans="2:15" x14ac:dyDescent="0.25">
      <c r="B20" s="562" t="s">
        <v>264</v>
      </c>
      <c r="C20" s="562"/>
      <c r="D20" s="562"/>
      <c r="E20" s="562"/>
      <c r="F20" s="562"/>
      <c r="G20" s="562"/>
      <c r="H20" s="562"/>
      <c r="I20" s="562"/>
      <c r="J20" s="562"/>
      <c r="K20" s="562"/>
      <c r="L20" s="42"/>
      <c r="M20" s="42"/>
      <c r="N20" s="42"/>
      <c r="O20" s="42"/>
    </row>
    <row r="22" spans="2:15" x14ac:dyDescent="0.25">
      <c r="B22" s="560" t="s">
        <v>265</v>
      </c>
      <c r="C22" s="560"/>
      <c r="D22" s="560"/>
      <c r="E22" s="560"/>
      <c r="F22" s="560"/>
      <c r="G22" s="560"/>
      <c r="H22" s="560"/>
      <c r="I22" s="560"/>
      <c r="J22" s="560"/>
      <c r="K22" s="560"/>
    </row>
    <row r="23" spans="2:15" ht="18" customHeight="1" thickBot="1" x14ac:dyDescent="0.3">
      <c r="B23" s="22"/>
      <c r="C23" s="572"/>
      <c r="D23" s="573"/>
      <c r="E23" s="570" t="s">
        <v>266</v>
      </c>
      <c r="F23" s="570"/>
      <c r="G23" s="570"/>
      <c r="H23" s="549" t="s">
        <v>267</v>
      </c>
      <c r="I23" s="571"/>
      <c r="J23" s="549" t="s">
        <v>268</v>
      </c>
      <c r="K23" s="549"/>
    </row>
    <row r="24" spans="2:15" ht="48" customHeight="1" x14ac:dyDescent="0.25">
      <c r="B24" s="215" t="s">
        <v>106</v>
      </c>
      <c r="C24" s="545" t="s">
        <v>107</v>
      </c>
      <c r="D24" s="546"/>
      <c r="E24" s="215" t="s">
        <v>269</v>
      </c>
      <c r="F24" s="65" t="s">
        <v>270</v>
      </c>
      <c r="G24" s="215" t="s">
        <v>271</v>
      </c>
      <c r="H24" s="215" t="s">
        <v>272</v>
      </c>
      <c r="I24" s="67" t="s">
        <v>273</v>
      </c>
      <c r="J24" s="554"/>
      <c r="K24" s="555"/>
      <c r="L24" s="45"/>
    </row>
    <row r="25" spans="2:15" ht="20.100000000000001" customHeight="1" thickBot="1" x14ac:dyDescent="0.3">
      <c r="B25" s="62">
        <v>1</v>
      </c>
      <c r="C25" s="563" t="str">
        <f>'TABELA APOIO'!D16</f>
        <v>jardineiro</v>
      </c>
      <c r="D25" s="564"/>
      <c r="E25" s="247">
        <v>0</v>
      </c>
      <c r="F25" s="386">
        <v>0</v>
      </c>
      <c r="G25" s="175">
        <f>E25*F25</f>
        <v>0</v>
      </c>
      <c r="H25" s="175">
        <f>1.33*F25</f>
        <v>0</v>
      </c>
      <c r="I25" s="399">
        <f>G25-H25</f>
        <v>0</v>
      </c>
      <c r="J25" s="556"/>
      <c r="K25" s="557"/>
    </row>
    <row r="26" spans="2:15" x14ac:dyDescent="0.25">
      <c r="B26" s="223" t="s">
        <v>274</v>
      </c>
      <c r="C26" s="64"/>
      <c r="D26" s="64"/>
      <c r="E26" s="224"/>
      <c r="F26" s="225"/>
      <c r="G26" s="63"/>
      <c r="H26" s="3"/>
      <c r="I26" s="3"/>
      <c r="J26" s="3"/>
    </row>
    <row r="28" spans="2:15" ht="15.75" thickBot="1" x14ac:dyDescent="0.3">
      <c r="B28" s="499" t="s">
        <v>275</v>
      </c>
      <c r="C28" s="499"/>
      <c r="D28" s="499"/>
      <c r="E28" s="499"/>
      <c r="F28" s="499"/>
      <c r="G28" s="499"/>
      <c r="H28" s="499"/>
      <c r="I28" s="499"/>
      <c r="J28" s="2"/>
      <c r="K28" s="2"/>
    </row>
    <row r="29" spans="2:15" ht="48" customHeight="1" x14ac:dyDescent="0.25">
      <c r="B29" s="215" t="s">
        <v>106</v>
      </c>
      <c r="C29" s="545" t="s">
        <v>107</v>
      </c>
      <c r="D29" s="548"/>
      <c r="E29" s="215" t="s">
        <v>276</v>
      </c>
      <c r="F29" s="215" t="s">
        <v>277</v>
      </c>
      <c r="G29" s="67" t="s">
        <v>278</v>
      </c>
      <c r="H29" s="554" t="s">
        <v>268</v>
      </c>
      <c r="I29" s="555"/>
      <c r="J29" s="42"/>
    </row>
    <row r="30" spans="2:15" ht="20.100000000000001" customHeight="1" thickBot="1" x14ac:dyDescent="0.3">
      <c r="B30" s="62">
        <v>1</v>
      </c>
      <c r="C30" s="543" t="str">
        <f>'TABELA APOIO'!D16</f>
        <v>jardineiro</v>
      </c>
      <c r="D30" s="547"/>
      <c r="E30" s="30">
        <v>0</v>
      </c>
      <c r="F30" s="380">
        <v>0</v>
      </c>
      <c r="G30" s="400">
        <f>E30-F30</f>
        <v>0</v>
      </c>
      <c r="H30" s="556"/>
      <c r="I30" s="557"/>
    </row>
    <row r="31" spans="2:15" x14ac:dyDescent="0.25">
      <c r="B31" s="223" t="s">
        <v>279</v>
      </c>
      <c r="C31" s="64"/>
      <c r="D31" s="64"/>
      <c r="E31" s="248"/>
      <c r="F31" s="249"/>
      <c r="G31" s="11"/>
      <c r="H31" s="11"/>
      <c r="I31" s="10"/>
    </row>
    <row r="32" spans="2:15" x14ac:dyDescent="0.25">
      <c r="B32" s="223"/>
      <c r="C32" s="64"/>
      <c r="D32" s="64"/>
      <c r="E32" s="248"/>
      <c r="F32" s="249"/>
      <c r="G32" s="11"/>
      <c r="H32" s="11"/>
      <c r="I32" s="10"/>
    </row>
    <row r="33" spans="2:15" ht="15.75" thickBot="1" x14ac:dyDescent="0.3">
      <c r="B33" s="5" t="s">
        <v>280</v>
      </c>
      <c r="C33" s="269"/>
      <c r="D33" s="269"/>
      <c r="E33" s="269"/>
      <c r="F33" s="269"/>
      <c r="G33" s="269"/>
      <c r="H33" s="269"/>
      <c r="I33" s="269"/>
    </row>
    <row r="34" spans="2:15" ht="30" x14ac:dyDescent="0.25">
      <c r="B34" s="215" t="s">
        <v>106</v>
      </c>
      <c r="C34" s="545" t="s">
        <v>107</v>
      </c>
      <c r="D34" s="548"/>
      <c r="E34" s="376" t="s">
        <v>281</v>
      </c>
      <c r="F34" s="377" t="s">
        <v>282</v>
      </c>
      <c r="G34" s="378" t="s">
        <v>278</v>
      </c>
      <c r="H34" s="566" t="s">
        <v>268</v>
      </c>
      <c r="I34" s="567"/>
    </row>
    <row r="35" spans="2:15" ht="22.5" customHeight="1" thickBot="1" x14ac:dyDescent="0.3">
      <c r="B35" s="62">
        <v>1</v>
      </c>
      <c r="C35" s="543" t="str">
        <f>'TABELA APOIO'!D21</f>
        <v>jardineiro</v>
      </c>
      <c r="D35" s="547"/>
      <c r="E35" s="30">
        <v>0</v>
      </c>
      <c r="F35" s="380">
        <v>0</v>
      </c>
      <c r="G35" s="226">
        <f>E35+F35</f>
        <v>0</v>
      </c>
      <c r="H35" s="568"/>
      <c r="I35" s="569"/>
    </row>
    <row r="36" spans="2:15" x14ac:dyDescent="0.25">
      <c r="B36" s="223" t="s">
        <v>283</v>
      </c>
      <c r="C36" s="64"/>
      <c r="D36" s="64"/>
      <c r="E36" s="248"/>
      <c r="F36" s="249"/>
      <c r="G36" s="11"/>
      <c r="H36" s="11"/>
      <c r="I36" s="10"/>
    </row>
    <row r="38" spans="2:15" ht="15.75" thickBot="1" x14ac:dyDescent="0.3">
      <c r="B38" s="5" t="s">
        <v>284</v>
      </c>
      <c r="C38" s="5"/>
      <c r="D38" s="5"/>
      <c r="E38" s="46"/>
      <c r="F38" s="46"/>
      <c r="G38" s="46"/>
      <c r="H38" s="46"/>
      <c r="I38" s="46"/>
      <c r="J38" s="2"/>
    </row>
    <row r="39" spans="2:15" ht="39.75" customHeight="1" x14ac:dyDescent="0.25">
      <c r="B39" s="215" t="s">
        <v>106</v>
      </c>
      <c r="C39" s="545" t="s">
        <v>107</v>
      </c>
      <c r="D39" s="546"/>
      <c r="E39" s="215" t="s">
        <v>285</v>
      </c>
      <c r="F39" s="215" t="s">
        <v>286</v>
      </c>
      <c r="G39" s="67" t="s">
        <v>278</v>
      </c>
      <c r="H39" s="554" t="s">
        <v>268</v>
      </c>
      <c r="I39" s="555"/>
      <c r="J39" s="2"/>
    </row>
    <row r="40" spans="2:15" ht="20.100000000000001" customHeight="1" thickBot="1" x14ac:dyDescent="0.3">
      <c r="B40" s="62">
        <v>1</v>
      </c>
      <c r="C40" s="543" t="str">
        <f>'TABELA APOIO'!D16</f>
        <v>jardineiro</v>
      </c>
      <c r="D40" s="544"/>
      <c r="E40" s="176">
        <v>0</v>
      </c>
      <c r="F40" s="176">
        <v>0</v>
      </c>
      <c r="G40" s="399">
        <f>E40-F40</f>
        <v>0</v>
      </c>
      <c r="H40" s="556"/>
      <c r="I40" s="557"/>
      <c r="J40" s="558"/>
      <c r="K40" s="559"/>
      <c r="L40" s="559"/>
      <c r="M40" s="559"/>
      <c r="N40" s="559"/>
      <c r="O40" s="559"/>
    </row>
    <row r="41" spans="2:15" x14ac:dyDescent="0.25">
      <c r="B41" s="223" t="s">
        <v>287</v>
      </c>
      <c r="C41" s="64"/>
      <c r="D41" s="64"/>
      <c r="E41" s="224"/>
      <c r="F41" s="225"/>
    </row>
    <row r="42" spans="2:15" x14ac:dyDescent="0.25">
      <c r="B42" s="64"/>
      <c r="C42" s="64"/>
      <c r="D42" s="64"/>
    </row>
    <row r="43" spans="2:15" ht="15" customHeight="1" thickBot="1" x14ac:dyDescent="0.3">
      <c r="B43" s="499" t="s">
        <v>288</v>
      </c>
      <c r="C43" s="499"/>
      <c r="D43" s="499"/>
      <c r="E43" s="499"/>
      <c r="F43" s="499"/>
      <c r="G43" s="499"/>
      <c r="H43" s="499"/>
      <c r="I43" s="499"/>
      <c r="J43" s="499"/>
      <c r="K43" s="499"/>
    </row>
    <row r="44" spans="2:15" ht="30" x14ac:dyDescent="0.25">
      <c r="B44" s="215" t="s">
        <v>106</v>
      </c>
      <c r="C44" s="545" t="s">
        <v>107</v>
      </c>
      <c r="D44" s="546"/>
      <c r="E44" s="368" t="s">
        <v>289</v>
      </c>
      <c r="F44" s="368" t="s">
        <v>130</v>
      </c>
      <c r="G44" s="369" t="s">
        <v>285</v>
      </c>
      <c r="H44" s="369" t="s">
        <v>290</v>
      </c>
      <c r="I44" s="370" t="s">
        <v>278</v>
      </c>
      <c r="J44" s="577" t="s">
        <v>268</v>
      </c>
      <c r="K44" s="566"/>
    </row>
    <row r="45" spans="2:15" ht="20.100000000000001" customHeight="1" thickBot="1" x14ac:dyDescent="0.3">
      <c r="B45" s="62">
        <v>1</v>
      </c>
      <c r="C45" s="543" t="str">
        <f>'TABELA APOIO'!D16</f>
        <v>jardineiro</v>
      </c>
      <c r="D45" s="544"/>
      <c r="E45" s="398">
        <v>0</v>
      </c>
      <c r="F45" s="371">
        <v>0</v>
      </c>
      <c r="G45" s="372">
        <f>F45*0.1</f>
        <v>0</v>
      </c>
      <c r="H45" s="373">
        <v>0</v>
      </c>
      <c r="I45" s="374">
        <f>(G45*H45)/12</f>
        <v>0</v>
      </c>
      <c r="J45" s="578"/>
      <c r="K45" s="568"/>
    </row>
    <row r="46" spans="2:15" x14ac:dyDescent="0.25">
      <c r="B46" s="579" t="s">
        <v>291</v>
      </c>
      <c r="C46" s="494"/>
      <c r="D46" s="494"/>
      <c r="E46" s="494"/>
      <c r="F46" s="494"/>
      <c r="G46" s="494"/>
      <c r="H46" s="494"/>
      <c r="I46" s="494"/>
      <c r="J46" s="223"/>
    </row>
    <row r="47" spans="2:15" x14ac:dyDescent="0.25">
      <c r="B47" s="271"/>
      <c r="C47" s="270"/>
      <c r="D47" s="270"/>
      <c r="E47" s="270"/>
      <c r="F47" s="270"/>
      <c r="G47" s="270"/>
      <c r="H47" s="270"/>
      <c r="I47" s="270"/>
      <c r="J47" s="223"/>
    </row>
    <row r="48" spans="2:15" ht="15.75" thickBot="1" x14ac:dyDescent="0.3">
      <c r="B48" s="375" t="s">
        <v>292</v>
      </c>
      <c r="C48" s="375"/>
      <c r="D48" s="375"/>
      <c r="E48" s="379"/>
      <c r="F48" s="379"/>
      <c r="G48" s="379"/>
      <c r="H48" s="379"/>
      <c r="I48" s="379"/>
      <c r="J48" s="223"/>
    </row>
    <row r="49" spans="2:12" ht="32.25" customHeight="1" x14ac:dyDescent="0.25">
      <c r="B49" s="215" t="s">
        <v>106</v>
      </c>
      <c r="C49" s="545" t="s">
        <v>107</v>
      </c>
      <c r="D49" s="546"/>
      <c r="E49" s="215" t="s">
        <v>293</v>
      </c>
      <c r="F49" s="215" t="s">
        <v>286</v>
      </c>
      <c r="G49" s="67" t="s">
        <v>278</v>
      </c>
      <c r="H49" s="554" t="s">
        <v>268</v>
      </c>
      <c r="I49" s="555"/>
      <c r="J49" s="223"/>
    </row>
    <row r="50" spans="2:12" ht="21.75" customHeight="1" thickBot="1" x14ac:dyDescent="0.3">
      <c r="B50" s="62">
        <v>1</v>
      </c>
      <c r="C50" s="543" t="str">
        <f>'TABELA APOIO'!D16</f>
        <v>jardineiro</v>
      </c>
      <c r="D50" s="544"/>
      <c r="E50" s="176">
        <v>0</v>
      </c>
      <c r="F50" s="176">
        <v>0</v>
      </c>
      <c r="G50" s="399">
        <f>E50-F50</f>
        <v>0</v>
      </c>
      <c r="H50" s="556"/>
      <c r="I50" s="557"/>
      <c r="J50" s="223"/>
    </row>
    <row r="51" spans="2:12" ht="15" customHeight="1" x14ac:dyDescent="0.25">
      <c r="B51" s="223"/>
      <c r="C51" s="64"/>
      <c r="D51" s="64"/>
      <c r="E51" s="224"/>
      <c r="F51" s="225"/>
    </row>
    <row r="52" spans="2:12" ht="15.75" thickBot="1" x14ac:dyDescent="0.3"/>
    <row r="53" spans="2:12" ht="15" customHeight="1" thickBot="1" x14ac:dyDescent="0.3">
      <c r="B53" s="574" t="s">
        <v>294</v>
      </c>
      <c r="C53" s="575"/>
      <c r="D53" s="575"/>
      <c r="E53" s="575"/>
      <c r="F53" s="575"/>
      <c r="G53" s="575"/>
      <c r="H53" s="575"/>
      <c r="I53" s="575"/>
      <c r="J53" s="575"/>
      <c r="K53" s="575"/>
      <c r="L53" s="576"/>
    </row>
    <row r="54" spans="2:12" ht="39" customHeight="1" x14ac:dyDescent="0.25">
      <c r="B54" s="227" t="s">
        <v>106</v>
      </c>
      <c r="C54" s="552" t="s">
        <v>107</v>
      </c>
      <c r="D54" s="553"/>
      <c r="E54" s="228" t="str">
        <f>B16</f>
        <v>A - Vale Transporte</v>
      </c>
      <c r="F54" s="228" t="str">
        <f>B22</f>
        <v>B - Vale Refeição</v>
      </c>
      <c r="G54" s="228" t="str">
        <f>B28</f>
        <v>C - Cesta Básica</v>
      </c>
      <c r="H54" s="228" t="str">
        <f>B33</f>
        <v>D - Benefício Social Familiar</v>
      </c>
      <c r="I54" s="228" t="str">
        <f>B38</f>
        <v>E - Auxílio Saúde</v>
      </c>
      <c r="J54" s="228" t="str">
        <f>B43</f>
        <v>F - Auxílio Creche</v>
      </c>
      <c r="K54" s="228" t="str">
        <f>B48</f>
        <v>G - Outros: (especificar)</v>
      </c>
      <c r="L54" s="229" t="s">
        <v>295</v>
      </c>
    </row>
    <row r="55" spans="2:12" ht="35.25" customHeight="1" thickBot="1" x14ac:dyDescent="0.3">
      <c r="B55" s="133">
        <v>1</v>
      </c>
      <c r="C55" s="550" t="str">
        <f>C18</f>
        <v>jardineiro</v>
      </c>
      <c r="D55" s="551"/>
      <c r="E55" s="134">
        <f>K18</f>
        <v>0</v>
      </c>
      <c r="F55" s="135">
        <f>I25</f>
        <v>0</v>
      </c>
      <c r="G55" s="135">
        <f>G30</f>
        <v>0</v>
      </c>
      <c r="H55" s="134">
        <f>G35</f>
        <v>0</v>
      </c>
      <c r="I55" s="134">
        <f>G40</f>
        <v>0</v>
      </c>
      <c r="J55" s="135">
        <f>I45</f>
        <v>0</v>
      </c>
      <c r="K55" s="135">
        <f>G499</f>
        <v>0</v>
      </c>
      <c r="L55" s="136">
        <f>SUM(E55:K55)</f>
        <v>0</v>
      </c>
    </row>
    <row r="56" spans="2:12" ht="15" customHeight="1" x14ac:dyDescent="0.25"/>
    <row r="58" spans="2:12" x14ac:dyDescent="0.25">
      <c r="B58" s="17" t="s">
        <v>296</v>
      </c>
      <c r="C58" s="17"/>
      <c r="D58" s="17"/>
      <c r="E58"/>
      <c r="I58" s="2"/>
    </row>
    <row r="59" spans="2:12" ht="46.5" customHeight="1" x14ac:dyDescent="0.25">
      <c r="B59" s="542"/>
      <c r="C59" s="542"/>
      <c r="D59" s="542"/>
      <c r="E59" s="542"/>
      <c r="F59" s="542"/>
      <c r="G59" s="542"/>
      <c r="H59" s="542"/>
      <c r="I59" s="542"/>
      <c r="J59" s="542"/>
      <c r="K59" s="542"/>
    </row>
    <row r="60" spans="2:12" x14ac:dyDescent="0.25">
      <c r="B60" s="542"/>
      <c r="C60" s="542"/>
      <c r="D60" s="542"/>
      <c r="E60" s="542"/>
      <c r="F60" s="542"/>
      <c r="G60" s="542"/>
      <c r="H60" s="542"/>
      <c r="I60" s="542"/>
      <c r="J60" s="542"/>
      <c r="K60" s="542"/>
    </row>
  </sheetData>
  <mergeCells count="52">
    <mergeCell ref="B53:L53"/>
    <mergeCell ref="J44:K44"/>
    <mergeCell ref="J45:K45"/>
    <mergeCell ref="B43:K43"/>
    <mergeCell ref="C49:D49"/>
    <mergeCell ref="H49:I49"/>
    <mergeCell ref="C50:D50"/>
    <mergeCell ref="H50:I50"/>
    <mergeCell ref="C44:D44"/>
    <mergeCell ref="B46:I46"/>
    <mergeCell ref="E23:G23"/>
    <mergeCell ref="H23:I23"/>
    <mergeCell ref="C25:D25"/>
    <mergeCell ref="C24:D24"/>
    <mergeCell ref="C23:D23"/>
    <mergeCell ref="C35:D35"/>
    <mergeCell ref="H35:I35"/>
    <mergeCell ref="J25:K25"/>
    <mergeCell ref="H29:I29"/>
    <mergeCell ref="H30:I30"/>
    <mergeCell ref="J40:O40"/>
    <mergeCell ref="B28:I28"/>
    <mergeCell ref="B1:K1"/>
    <mergeCell ref="B22:K22"/>
    <mergeCell ref="B14:K14"/>
    <mergeCell ref="B12:K12"/>
    <mergeCell ref="B8:K8"/>
    <mergeCell ref="B10:C10"/>
    <mergeCell ref="B19:K19"/>
    <mergeCell ref="B20:K20"/>
    <mergeCell ref="C18:D18"/>
    <mergeCell ref="C17:D17"/>
    <mergeCell ref="D10:F10"/>
    <mergeCell ref="I10:J10"/>
    <mergeCell ref="C34:D34"/>
    <mergeCell ref="H34:I34"/>
    <mergeCell ref="B59:K60"/>
    <mergeCell ref="B6:K6"/>
    <mergeCell ref="B4:K4"/>
    <mergeCell ref="B2:K2"/>
    <mergeCell ref="B3:K3"/>
    <mergeCell ref="C45:D45"/>
    <mergeCell ref="C40:D40"/>
    <mergeCell ref="C39:D39"/>
    <mergeCell ref="C30:D30"/>
    <mergeCell ref="C29:D29"/>
    <mergeCell ref="J23:K23"/>
    <mergeCell ref="C55:D55"/>
    <mergeCell ref="C54:D54"/>
    <mergeCell ref="J24:K24"/>
    <mergeCell ref="H40:I40"/>
    <mergeCell ref="H39:I39"/>
  </mergeCells>
  <pageMargins left="0.7" right="0.7" top="0.75" bottom="0.75" header="0.3" footer="0.3"/>
  <pageSetup paperSize="9" scale="61" fitToHeight="0" orientation="portrait" r:id="rId1"/>
  <headerFooter>
    <oddFooter>&amp;CPregão Eletrônico Nº 90009/2024</oddFooter>
  </headerFooter>
  <ignoredErrors>
    <ignoredError sqref="H18 G30 G45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>
    <tabColor theme="9" tint="0.39997558519241921"/>
    <pageSetUpPr fitToPage="1"/>
  </sheetPr>
  <dimension ref="B1:R34"/>
  <sheetViews>
    <sheetView showGridLines="0" zoomScaleNormal="100" workbookViewId="0">
      <selection activeCell="H22" sqref="H22"/>
    </sheetView>
  </sheetViews>
  <sheetFormatPr defaultRowHeight="14.25" x14ac:dyDescent="0.2"/>
  <cols>
    <col min="1" max="1" width="9.140625" style="1"/>
    <col min="2" max="2" width="11.85546875" style="1" customWidth="1"/>
    <col min="3" max="3" width="61.85546875" style="1" customWidth="1"/>
    <col min="4" max="4" width="12.7109375" style="1" customWidth="1"/>
    <col min="5" max="5" width="11.42578125" style="1" customWidth="1"/>
    <col min="6" max="7" width="13.7109375" style="1" customWidth="1"/>
    <col min="8" max="8" width="15.85546875" style="1" customWidth="1"/>
    <col min="9" max="9" width="15.5703125" style="1" customWidth="1"/>
    <col min="10" max="16384" width="9.140625" style="1"/>
  </cols>
  <sheetData>
    <row r="1" spans="2:18" customFormat="1" ht="15" customHeight="1" x14ac:dyDescent="0.25">
      <c r="B1" s="440" t="str">
        <f>ORIENTAÇÕES!B1</f>
        <v>ANEXO I-B</v>
      </c>
      <c r="C1" s="440"/>
      <c r="D1" s="440"/>
      <c r="E1" s="440"/>
      <c r="F1" s="440"/>
      <c r="G1" s="440"/>
      <c r="H1" s="440"/>
      <c r="I1" s="440"/>
    </row>
    <row r="2" spans="2:18" customFormat="1" ht="15" customHeight="1" x14ac:dyDescent="0.25">
      <c r="B2" s="440" t="str">
        <f>ORIENTAÇÕES!B2</f>
        <v xml:space="preserve">PLANILHA DE CUSTO E FORMAÇÃO DE PREÇO REFERENCIAL </v>
      </c>
      <c r="C2" s="440"/>
      <c r="D2" s="440"/>
      <c r="E2" s="440"/>
      <c r="F2" s="440"/>
      <c r="G2" s="440"/>
      <c r="H2" s="440"/>
      <c r="I2" s="440"/>
    </row>
    <row r="3" spans="2:18" customFormat="1" ht="15" customHeight="1" x14ac:dyDescent="0.25">
      <c r="B3" s="440" t="str">
        <f>ORIENTAÇÕES!B3</f>
        <v>PREGÃO ELETRÔNICO Nº 90009/2024</v>
      </c>
      <c r="C3" s="440"/>
      <c r="D3" s="440"/>
      <c r="E3" s="440"/>
      <c r="F3" s="440"/>
      <c r="G3" s="440"/>
      <c r="H3" s="440"/>
      <c r="I3" s="440"/>
    </row>
    <row r="4" spans="2:18" customFormat="1" ht="15" customHeight="1" x14ac:dyDescent="0.25">
      <c r="B4" s="440" t="str">
        <f>ORIENTAÇÕES!B4</f>
        <v>PROCESSO Nº 21053.000164/2024-77</v>
      </c>
      <c r="C4" s="440"/>
      <c r="D4" s="440"/>
      <c r="E4" s="440"/>
      <c r="F4" s="440"/>
      <c r="G4" s="440"/>
      <c r="H4" s="440"/>
      <c r="I4" s="440"/>
    </row>
    <row r="5" spans="2:18" customFormat="1" ht="30" customHeight="1" x14ac:dyDescent="0.25">
      <c r="B5" s="35"/>
      <c r="C5" s="35"/>
      <c r="D5" s="35"/>
      <c r="E5" s="35"/>
      <c r="F5" s="35"/>
      <c r="G5" s="35"/>
      <c r="H5" s="35"/>
      <c r="I5" s="35"/>
    </row>
    <row r="6" spans="2:18" customFormat="1" ht="18" customHeight="1" x14ac:dyDescent="0.25">
      <c r="B6" s="410" t="str">
        <f>ORIENTAÇÕES!B8</f>
        <v>ITEM 1 - ASSEIO E CONSERVAÇÃO DAS ÁREAS VERDES DO LFDA-SP</v>
      </c>
      <c r="C6" s="410"/>
      <c r="D6" s="410"/>
      <c r="E6" s="410"/>
      <c r="F6" s="410"/>
      <c r="G6" s="410"/>
      <c r="H6" s="410"/>
      <c r="I6" s="410"/>
    </row>
    <row r="7" spans="2:18" customFormat="1" ht="15" customHeight="1" x14ac:dyDescent="0.25">
      <c r="B7" s="285"/>
      <c r="C7" s="285"/>
      <c r="D7" s="285"/>
      <c r="E7" s="285"/>
      <c r="F7" s="285"/>
      <c r="G7" s="285"/>
      <c r="H7" s="285"/>
      <c r="I7" s="285"/>
    </row>
    <row r="8" spans="2:18" customFormat="1" ht="30" customHeight="1" x14ac:dyDescent="0.25">
      <c r="B8" s="120" t="s">
        <v>41</v>
      </c>
      <c r="C8" s="282" t="str">
        <f>RESUMO!C10</f>
        <v>XXXXXXXXXXXXXXXX</v>
      </c>
      <c r="D8" s="284"/>
      <c r="E8" s="120" t="s">
        <v>45</v>
      </c>
      <c r="F8" s="452" t="str">
        <f>RESUMO!C11</f>
        <v>XXXXXXXXXXXXXXXX</v>
      </c>
      <c r="G8" s="453"/>
      <c r="H8" s="318"/>
      <c r="I8" s="1"/>
    </row>
    <row r="9" spans="2:18" customFormat="1" ht="22.5" customHeight="1" x14ac:dyDescent="0.25">
      <c r="B9" s="40"/>
      <c r="C9" s="40"/>
      <c r="D9" s="40"/>
      <c r="E9" s="18"/>
      <c r="F9" s="18"/>
      <c r="G9" s="18"/>
      <c r="H9" s="18"/>
      <c r="I9" s="18"/>
    </row>
    <row r="10" spans="2:18" customFormat="1" ht="15" x14ac:dyDescent="0.25">
      <c r="B10" s="465" t="s">
        <v>230</v>
      </c>
      <c r="C10" s="465"/>
      <c r="D10" s="465"/>
      <c r="E10" s="465"/>
      <c r="F10" s="465"/>
      <c r="G10" s="465"/>
      <c r="H10" s="465"/>
      <c r="I10" s="465"/>
    </row>
    <row r="11" spans="2:18" customFormat="1" ht="9.75" customHeight="1" x14ac:dyDescent="0.25">
      <c r="B11" s="160"/>
      <c r="C11" s="160"/>
      <c r="D11" s="160"/>
      <c r="E11" s="160"/>
      <c r="F11" s="160"/>
      <c r="G11" s="160"/>
      <c r="H11" s="160"/>
      <c r="I11" s="160"/>
    </row>
    <row r="12" spans="2:18" customFormat="1" ht="15" x14ac:dyDescent="0.25">
      <c r="B12" s="5" t="s">
        <v>297</v>
      </c>
      <c r="C12" s="5"/>
      <c r="D12" s="5"/>
      <c r="E12" s="5"/>
      <c r="F12" s="5"/>
      <c r="G12" s="5"/>
      <c r="H12" s="5"/>
      <c r="I12" s="5"/>
    </row>
    <row r="13" spans="2:18" customFormat="1" ht="15.75" thickBot="1" x14ac:dyDescent="0.3">
      <c r="B13" s="7"/>
      <c r="C13" s="7"/>
      <c r="D13" s="7"/>
      <c r="E13" s="7"/>
      <c r="F13" s="7"/>
      <c r="G13" s="7"/>
      <c r="H13" s="7"/>
      <c r="I13" s="7"/>
    </row>
    <row r="14" spans="2:18" ht="30" x14ac:dyDescent="0.2">
      <c r="B14" s="210" t="s">
        <v>106</v>
      </c>
      <c r="C14" s="266" t="s">
        <v>298</v>
      </c>
      <c r="D14" s="210" t="s">
        <v>299</v>
      </c>
      <c r="E14" s="210" t="s">
        <v>300</v>
      </c>
      <c r="F14" s="352" t="s">
        <v>301</v>
      </c>
      <c r="G14" s="210" t="s">
        <v>302</v>
      </c>
      <c r="H14" s="210" t="s">
        <v>303</v>
      </c>
      <c r="I14" s="212" t="s">
        <v>304</v>
      </c>
      <c r="K14" s="172"/>
      <c r="L14" s="172"/>
      <c r="M14" s="172"/>
    </row>
    <row r="15" spans="2:18" ht="33.75" customHeight="1" x14ac:dyDescent="0.2">
      <c r="B15" s="169">
        <v>1</v>
      </c>
      <c r="C15" s="268" t="s">
        <v>305</v>
      </c>
      <c r="D15" s="69" t="s">
        <v>306</v>
      </c>
      <c r="E15" s="71">
        <v>2</v>
      </c>
      <c r="F15" s="71" t="s">
        <v>307</v>
      </c>
      <c r="G15" s="71">
        <v>4</v>
      </c>
      <c r="H15" s="72">
        <v>0</v>
      </c>
      <c r="I15" s="170">
        <f>H15*G15/12</f>
        <v>0</v>
      </c>
      <c r="K15" s="172"/>
      <c r="L15" s="172"/>
      <c r="M15" s="172"/>
    </row>
    <row r="16" spans="2:18" ht="27.75" customHeight="1" x14ac:dyDescent="0.2">
      <c r="B16" s="169">
        <v>2</v>
      </c>
      <c r="C16" s="268" t="s">
        <v>308</v>
      </c>
      <c r="D16" s="69" t="s">
        <v>306</v>
      </c>
      <c r="E16" s="71">
        <v>4</v>
      </c>
      <c r="F16" s="71" t="s">
        <v>307</v>
      </c>
      <c r="G16" s="71">
        <v>8</v>
      </c>
      <c r="H16" s="72">
        <v>0</v>
      </c>
      <c r="I16" s="170">
        <f t="shared" ref="I16:I21" si="0">H16*G16/12</f>
        <v>0</v>
      </c>
      <c r="K16" s="580"/>
      <c r="L16" s="580"/>
      <c r="M16" s="580"/>
      <c r="N16" s="580"/>
      <c r="O16" s="580"/>
      <c r="P16" s="580"/>
      <c r="Q16" s="580"/>
      <c r="R16" s="580"/>
    </row>
    <row r="17" spans="2:18" ht="26.25" customHeight="1" x14ac:dyDescent="0.2">
      <c r="B17" s="169">
        <v>3</v>
      </c>
      <c r="C17" s="268" t="s">
        <v>309</v>
      </c>
      <c r="D17" s="69" t="s">
        <v>310</v>
      </c>
      <c r="E17" s="71">
        <v>1</v>
      </c>
      <c r="F17" s="71" t="s">
        <v>311</v>
      </c>
      <c r="G17" s="71">
        <v>1</v>
      </c>
      <c r="H17" s="72">
        <v>0</v>
      </c>
      <c r="I17" s="170">
        <f t="shared" si="0"/>
        <v>0</v>
      </c>
      <c r="K17" s="580"/>
      <c r="L17" s="580"/>
      <c r="M17" s="580"/>
      <c r="N17" s="580"/>
      <c r="O17" s="580"/>
      <c r="P17" s="580"/>
      <c r="Q17" s="580"/>
      <c r="R17" s="580"/>
    </row>
    <row r="18" spans="2:18" ht="28.5" customHeight="1" x14ac:dyDescent="0.2">
      <c r="B18" s="169">
        <v>4</v>
      </c>
      <c r="C18" s="268" t="s">
        <v>312</v>
      </c>
      <c r="D18" s="69" t="s">
        <v>313</v>
      </c>
      <c r="E18" s="71">
        <v>2</v>
      </c>
      <c r="F18" s="71" t="s">
        <v>307</v>
      </c>
      <c r="G18" s="71">
        <v>4</v>
      </c>
      <c r="H18" s="72">
        <v>0</v>
      </c>
      <c r="I18" s="170">
        <f t="shared" si="0"/>
        <v>0</v>
      </c>
      <c r="K18" s="580"/>
      <c r="L18" s="580"/>
      <c r="M18" s="580"/>
      <c r="N18" s="580"/>
      <c r="O18" s="580"/>
      <c r="P18" s="580"/>
      <c r="Q18" s="580"/>
      <c r="R18" s="580"/>
    </row>
    <row r="19" spans="2:18" ht="20.100000000000001" customHeight="1" x14ac:dyDescent="0.2">
      <c r="B19" s="169">
        <v>5</v>
      </c>
      <c r="C19" s="268" t="s">
        <v>314</v>
      </c>
      <c r="D19" s="69" t="s">
        <v>313</v>
      </c>
      <c r="E19" s="71">
        <v>1</v>
      </c>
      <c r="F19" s="71" t="s">
        <v>311</v>
      </c>
      <c r="G19" s="71">
        <v>1</v>
      </c>
      <c r="H19" s="72">
        <v>0</v>
      </c>
      <c r="I19" s="170">
        <f t="shared" si="0"/>
        <v>0</v>
      </c>
      <c r="K19" s="580"/>
      <c r="L19" s="580"/>
      <c r="M19" s="580"/>
      <c r="N19" s="580"/>
      <c r="O19" s="580"/>
      <c r="P19" s="580"/>
      <c r="Q19" s="580"/>
      <c r="R19" s="580"/>
    </row>
    <row r="20" spans="2:18" ht="30.75" customHeight="1" x14ac:dyDescent="0.2">
      <c r="B20" s="169">
        <v>6</v>
      </c>
      <c r="C20" s="268" t="s">
        <v>315</v>
      </c>
      <c r="D20" s="69" t="s">
        <v>313</v>
      </c>
      <c r="E20" s="71">
        <v>3</v>
      </c>
      <c r="F20" s="71" t="s">
        <v>307</v>
      </c>
      <c r="G20" s="71">
        <v>6</v>
      </c>
      <c r="H20" s="72">
        <v>0</v>
      </c>
      <c r="I20" s="170">
        <f t="shared" si="0"/>
        <v>0</v>
      </c>
    </row>
    <row r="21" spans="2:18" ht="25.5" customHeight="1" x14ac:dyDescent="0.2">
      <c r="B21" s="169">
        <v>7</v>
      </c>
      <c r="C21" s="268" t="s">
        <v>316</v>
      </c>
      <c r="D21" s="69" t="s">
        <v>306</v>
      </c>
      <c r="E21" s="71">
        <v>2</v>
      </c>
      <c r="F21" s="71" t="s">
        <v>307</v>
      </c>
      <c r="G21" s="71">
        <v>4</v>
      </c>
      <c r="H21" s="72">
        <v>0</v>
      </c>
      <c r="I21" s="170">
        <f t="shared" si="0"/>
        <v>0</v>
      </c>
    </row>
    <row r="22" spans="2:18" ht="20.100000000000001" customHeight="1" thickBot="1" x14ac:dyDescent="0.25">
      <c r="B22" s="68"/>
      <c r="C22" s="68"/>
      <c r="D22" s="68"/>
      <c r="E22" s="68"/>
      <c r="F22" s="68"/>
      <c r="G22" s="68"/>
      <c r="H22" s="283" t="s">
        <v>317</v>
      </c>
      <c r="I22" s="171">
        <f>SUM(I15:I21)</f>
        <v>0</v>
      </c>
    </row>
    <row r="24" spans="2:18" customFormat="1" ht="15" x14ac:dyDescent="0.25">
      <c r="B24" s="17"/>
      <c r="E24" s="2"/>
      <c r="F24" s="2"/>
      <c r="G24" s="2"/>
      <c r="H24" s="2"/>
      <c r="I24" s="2"/>
    </row>
    <row r="25" spans="2:18" customFormat="1" ht="15" x14ac:dyDescent="0.25">
      <c r="B25" s="17" t="s">
        <v>296</v>
      </c>
      <c r="E25" s="2"/>
      <c r="F25" s="2"/>
      <c r="G25" s="2"/>
      <c r="H25" s="2"/>
      <c r="I25" s="2"/>
    </row>
    <row r="26" spans="2:18" ht="14.25" customHeight="1" x14ac:dyDescent="0.2">
      <c r="B26" s="581"/>
      <c r="C26" s="581"/>
      <c r="D26" s="581"/>
      <c r="E26" s="581"/>
      <c r="F26" s="581"/>
      <c r="G26" s="581"/>
      <c r="H26" s="581"/>
      <c r="I26" s="581"/>
    </row>
    <row r="27" spans="2:18" ht="14.25" customHeight="1" x14ac:dyDescent="0.2">
      <c r="B27" s="581"/>
      <c r="C27" s="581"/>
      <c r="D27" s="581"/>
      <c r="E27" s="581"/>
      <c r="F27" s="581"/>
      <c r="G27" s="581"/>
      <c r="H27" s="581"/>
      <c r="I27" s="581"/>
    </row>
    <row r="28" spans="2:18" ht="14.25" customHeight="1" x14ac:dyDescent="0.2">
      <c r="B28" s="581"/>
      <c r="C28" s="581"/>
      <c r="D28" s="581"/>
      <c r="E28" s="581"/>
      <c r="F28" s="581"/>
      <c r="G28" s="581"/>
      <c r="H28" s="581"/>
      <c r="I28" s="581"/>
    </row>
    <row r="29" spans="2:18" ht="14.25" customHeight="1" x14ac:dyDescent="0.2">
      <c r="B29" s="581"/>
      <c r="C29" s="581"/>
      <c r="D29" s="581"/>
      <c r="E29" s="581"/>
      <c r="F29" s="581"/>
      <c r="G29" s="581"/>
      <c r="H29" s="581"/>
      <c r="I29" s="581"/>
    </row>
    <row r="30" spans="2:18" ht="14.25" customHeight="1" x14ac:dyDescent="0.2">
      <c r="B30" s="581"/>
      <c r="C30" s="581"/>
      <c r="D30" s="581"/>
      <c r="E30" s="581"/>
      <c r="F30" s="581"/>
      <c r="G30" s="581"/>
      <c r="H30" s="581"/>
      <c r="I30" s="581"/>
    </row>
    <row r="31" spans="2:18" ht="14.25" customHeight="1" x14ac:dyDescent="0.2">
      <c r="B31" s="581"/>
      <c r="C31" s="581"/>
      <c r="D31" s="581"/>
      <c r="E31" s="581"/>
      <c r="F31" s="581"/>
      <c r="G31" s="581"/>
      <c r="H31" s="581"/>
      <c r="I31" s="581"/>
    </row>
    <row r="32" spans="2:18" ht="14.25" customHeight="1" x14ac:dyDescent="0.2">
      <c r="B32" s="581"/>
      <c r="C32" s="581"/>
      <c r="D32" s="581"/>
      <c r="E32" s="581"/>
      <c r="F32" s="581"/>
      <c r="G32" s="581"/>
      <c r="H32" s="581"/>
      <c r="I32" s="581"/>
    </row>
    <row r="33" spans="2:9" ht="14.25" customHeight="1" x14ac:dyDescent="0.2">
      <c r="B33" s="581"/>
      <c r="C33" s="581"/>
      <c r="D33" s="581"/>
      <c r="E33" s="581"/>
      <c r="F33" s="581"/>
      <c r="G33" s="581"/>
      <c r="H33" s="581"/>
      <c r="I33" s="581"/>
    </row>
    <row r="34" spans="2:9" ht="14.25" customHeight="1" x14ac:dyDescent="0.2">
      <c r="B34" s="581"/>
      <c r="C34" s="581"/>
      <c r="D34" s="581"/>
      <c r="E34" s="581"/>
      <c r="F34" s="581"/>
      <c r="G34" s="581"/>
      <c r="H34" s="581"/>
      <c r="I34" s="581"/>
    </row>
  </sheetData>
  <mergeCells count="9">
    <mergeCell ref="K16:R19"/>
    <mergeCell ref="B26:I34"/>
    <mergeCell ref="B10:I10"/>
    <mergeCell ref="B1:I1"/>
    <mergeCell ref="B2:I2"/>
    <mergeCell ref="B3:I3"/>
    <mergeCell ref="B6:I6"/>
    <mergeCell ref="B4:I4"/>
    <mergeCell ref="F8:G8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headerFooter>
    <oddFooter>&amp;C&amp;A - Pregrão Eletrônico 26/2022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6C8B-080C-4B68-A4FA-FAEF2625C05F}">
  <sheetPr>
    <tabColor theme="9" tint="0.39997558519241921"/>
  </sheetPr>
  <dimension ref="A1:M25"/>
  <sheetViews>
    <sheetView showGridLines="0" zoomScaleNormal="100" workbookViewId="0">
      <selection activeCell="I21" sqref="I21"/>
    </sheetView>
  </sheetViews>
  <sheetFormatPr defaultRowHeight="14.25" x14ac:dyDescent="0.2"/>
  <cols>
    <col min="1" max="1" width="9.140625" style="1"/>
    <col min="2" max="2" width="14.140625" style="1" customWidth="1"/>
    <col min="3" max="3" width="37.140625" style="1" customWidth="1"/>
    <col min="4" max="4" width="20" style="1" customWidth="1"/>
    <col min="5" max="5" width="11.85546875" style="276" customWidth="1"/>
    <col min="6" max="6" width="11.28515625" style="276" customWidth="1"/>
    <col min="7" max="8" width="13.85546875" style="276" customWidth="1"/>
    <col min="9" max="9" width="15.28515625" style="276" customWidth="1"/>
    <col min="10" max="10" width="15.7109375" style="1" customWidth="1"/>
    <col min="11" max="16384" width="9.140625" style="1"/>
  </cols>
  <sheetData>
    <row r="1" spans="1:13" customFormat="1" ht="20.25" x14ac:dyDescent="0.3">
      <c r="A1" s="272"/>
      <c r="B1" s="440" t="str">
        <f>[2]ORIENTAÇÕES!B1</f>
        <v xml:space="preserve">ANEXO I-C </v>
      </c>
      <c r="C1" s="440"/>
      <c r="D1" s="440"/>
      <c r="E1" s="440"/>
      <c r="F1" s="440"/>
      <c r="G1" s="440"/>
      <c r="H1" s="440"/>
      <c r="I1" s="440"/>
      <c r="J1" s="440"/>
    </row>
    <row r="2" spans="1:13" customFormat="1" ht="20.25" x14ac:dyDescent="0.3">
      <c r="A2" s="272"/>
      <c r="B2" s="440" t="str">
        <f>[2]ORIENTAÇÕES!B2</f>
        <v>PLANILHA DE CUSTO E FORMAÇÃO DE PREÇO REFERENCIAL</v>
      </c>
      <c r="C2" s="440"/>
      <c r="D2" s="440"/>
      <c r="E2" s="440"/>
      <c r="F2" s="440"/>
      <c r="G2" s="440"/>
      <c r="H2" s="440"/>
      <c r="I2" s="440"/>
      <c r="J2" s="440"/>
    </row>
    <row r="3" spans="1:13" customFormat="1" ht="20.25" x14ac:dyDescent="0.3">
      <c r="A3" s="272"/>
      <c r="B3" s="440" t="str">
        <f>[2]ORIENTAÇÕES!B3</f>
        <v>PREGÃO ELETRÔNICO Nº 90000/2024</v>
      </c>
      <c r="C3" s="440"/>
      <c r="D3" s="440"/>
      <c r="E3" s="440"/>
      <c r="F3" s="440"/>
      <c r="G3" s="440"/>
      <c r="H3" s="440"/>
      <c r="I3" s="440"/>
      <c r="J3" s="440"/>
    </row>
    <row r="4" spans="1:13" customFormat="1" ht="20.25" x14ac:dyDescent="0.3">
      <c r="A4" s="272"/>
      <c r="B4" s="441" t="str">
        <f>[2]ORIENTAÇÕES!B4</f>
        <v>PROCESSO Nº 21053.000280/2023-13</v>
      </c>
      <c r="C4" s="441"/>
      <c r="D4" s="441"/>
      <c r="E4" s="441"/>
      <c r="F4" s="441"/>
      <c r="G4" s="441"/>
      <c r="H4" s="441"/>
      <c r="I4" s="441"/>
      <c r="J4" s="441"/>
    </row>
    <row r="5" spans="1:13" customFormat="1" ht="30" customHeight="1" x14ac:dyDescent="0.3">
      <c r="B5" s="582"/>
      <c r="C5" s="582"/>
      <c r="D5" s="582"/>
      <c r="E5" s="582"/>
      <c r="F5" s="582"/>
      <c r="G5" s="582"/>
      <c r="H5" s="582"/>
      <c r="I5" s="582"/>
      <c r="J5" s="582"/>
    </row>
    <row r="6" spans="1:13" customFormat="1" ht="20.25" x14ac:dyDescent="0.3">
      <c r="A6" s="272"/>
      <c r="B6" s="410" t="str">
        <f>ORIENTAÇÕES!B8</f>
        <v>ITEM 1 - ASSEIO E CONSERVAÇÃO DAS ÁREAS VERDES DO LFDA-SP</v>
      </c>
      <c r="C6" s="410"/>
      <c r="D6" s="410"/>
      <c r="E6" s="410"/>
      <c r="F6" s="410"/>
      <c r="G6" s="410"/>
      <c r="H6" s="410"/>
      <c r="I6" s="410"/>
      <c r="J6" s="410"/>
      <c r="K6" s="273"/>
      <c r="L6" s="273"/>
      <c r="M6" s="273"/>
    </row>
    <row r="7" spans="1:13" customFormat="1" ht="15" customHeight="1" x14ac:dyDescent="0.25">
      <c r="B7" s="285"/>
      <c r="C7" s="285"/>
      <c r="D7" s="285"/>
      <c r="E7" s="285"/>
      <c r="F7" s="285"/>
      <c r="G7" s="285"/>
      <c r="H7" s="285"/>
      <c r="I7" s="285"/>
    </row>
    <row r="8" spans="1:13" customFormat="1" ht="30" customHeight="1" x14ac:dyDescent="0.25">
      <c r="B8" s="120" t="s">
        <v>41</v>
      </c>
      <c r="C8" s="282" t="str">
        <f>RESUMO!C10</f>
        <v>XXXXXXXXXXXXXXXX</v>
      </c>
      <c r="D8" s="284"/>
      <c r="E8" s="120" t="s">
        <v>45</v>
      </c>
      <c r="F8" s="452" t="str">
        <f>RESUMO!C11</f>
        <v>XXXXXXXXXXXXXXXX</v>
      </c>
      <c r="G8" s="453"/>
      <c r="H8" s="318"/>
      <c r="I8" s="1"/>
    </row>
    <row r="9" spans="1:13" customFormat="1" ht="22.5" customHeight="1" x14ac:dyDescent="0.25">
      <c r="B9" s="40"/>
      <c r="C9" s="40"/>
      <c r="D9" s="40"/>
      <c r="E9" s="18"/>
      <c r="F9" s="18"/>
      <c r="G9" s="18"/>
      <c r="H9" s="18"/>
      <c r="I9" s="18"/>
    </row>
    <row r="10" spans="1:13" customFormat="1" ht="15" x14ac:dyDescent="0.25">
      <c r="B10" s="465" t="s">
        <v>230</v>
      </c>
      <c r="C10" s="465"/>
      <c r="D10" s="465"/>
      <c r="E10" s="465"/>
      <c r="F10" s="465"/>
      <c r="G10" s="465"/>
      <c r="H10" s="465"/>
      <c r="I10" s="465"/>
      <c r="J10" s="465"/>
    </row>
    <row r="11" spans="1:13" customFormat="1" ht="9.75" customHeight="1" x14ac:dyDescent="0.25">
      <c r="B11" s="160"/>
      <c r="C11" s="160"/>
      <c r="D11" s="160"/>
      <c r="E11" s="160"/>
      <c r="F11" s="160"/>
      <c r="G11" s="160"/>
      <c r="H11" s="160"/>
      <c r="I11" s="160"/>
    </row>
    <row r="12" spans="1:13" customFormat="1" ht="15" x14ac:dyDescent="0.25">
      <c r="B12" s="5" t="s">
        <v>318</v>
      </c>
      <c r="C12" s="5"/>
      <c r="D12" s="5"/>
      <c r="E12" s="5"/>
      <c r="F12" s="5"/>
      <c r="G12" s="5"/>
      <c r="H12" s="5"/>
      <c r="I12" s="5"/>
      <c r="J12" s="5"/>
    </row>
    <row r="13" spans="1:13" customFormat="1" ht="15" x14ac:dyDescent="0.25">
      <c r="B13" s="160"/>
      <c r="C13" s="160"/>
      <c r="D13" s="160"/>
      <c r="E13" s="160"/>
      <c r="F13" s="160"/>
      <c r="G13" s="160"/>
      <c r="H13" s="160"/>
      <c r="I13" s="160"/>
      <c r="J13" s="18"/>
    </row>
    <row r="14" spans="1:13" ht="52.5" customHeight="1" x14ac:dyDescent="0.2">
      <c r="B14" s="210" t="s">
        <v>106</v>
      </c>
      <c r="C14" s="584" t="s">
        <v>298</v>
      </c>
      <c r="D14" s="584"/>
      <c r="E14" s="210" t="s">
        <v>319</v>
      </c>
      <c r="F14" s="352" t="s">
        <v>320</v>
      </c>
      <c r="G14" s="352" t="s">
        <v>301</v>
      </c>
      <c r="H14" s="365" t="s">
        <v>321</v>
      </c>
      <c r="I14" s="211" t="s">
        <v>303</v>
      </c>
      <c r="J14" s="212" t="s">
        <v>322</v>
      </c>
    </row>
    <row r="15" spans="1:13" ht="30" customHeight="1" x14ac:dyDescent="0.2">
      <c r="B15" s="169">
        <v>1</v>
      </c>
      <c r="C15" s="583" t="s">
        <v>323</v>
      </c>
      <c r="D15" s="583"/>
      <c r="E15" s="169" t="s">
        <v>319</v>
      </c>
      <c r="F15" s="281">
        <v>1</v>
      </c>
      <c r="G15" s="281" t="s">
        <v>324</v>
      </c>
      <c r="H15" s="366">
        <v>2</v>
      </c>
      <c r="I15" s="353">
        <v>0</v>
      </c>
      <c r="J15" s="354">
        <f>I15*H15/12</f>
        <v>0</v>
      </c>
    </row>
    <row r="16" spans="1:13" ht="39.75" customHeight="1" x14ac:dyDescent="0.2">
      <c r="B16" s="169">
        <v>2</v>
      </c>
      <c r="C16" s="583" t="s">
        <v>325</v>
      </c>
      <c r="D16" s="583"/>
      <c r="E16" s="169" t="s">
        <v>313</v>
      </c>
      <c r="F16" s="281">
        <v>1</v>
      </c>
      <c r="G16" s="281" t="s">
        <v>311</v>
      </c>
      <c r="H16" s="366">
        <v>1</v>
      </c>
      <c r="I16" s="353">
        <v>0</v>
      </c>
      <c r="J16" s="354">
        <f t="shared" ref="J16" si="0">I16*H16/12</f>
        <v>0</v>
      </c>
    </row>
    <row r="17" spans="1:10" ht="46.5" customHeight="1" x14ac:dyDescent="0.2">
      <c r="B17" s="169">
        <v>3</v>
      </c>
      <c r="C17" s="583" t="s">
        <v>326</v>
      </c>
      <c r="D17" s="583"/>
      <c r="E17" s="169" t="s">
        <v>313</v>
      </c>
      <c r="F17" s="281">
        <v>1</v>
      </c>
      <c r="G17" s="281" t="s">
        <v>307</v>
      </c>
      <c r="H17" s="366">
        <v>2</v>
      </c>
      <c r="I17" s="353">
        <v>0</v>
      </c>
      <c r="J17" s="354">
        <f>I17*H17/12</f>
        <v>0</v>
      </c>
    </row>
    <row r="18" spans="1:10" ht="30" customHeight="1" x14ac:dyDescent="0.2">
      <c r="B18" s="169">
        <v>4</v>
      </c>
      <c r="C18" s="583" t="s">
        <v>327</v>
      </c>
      <c r="D18" s="583"/>
      <c r="E18" s="169" t="s">
        <v>313</v>
      </c>
      <c r="F18" s="281">
        <v>1</v>
      </c>
      <c r="G18" s="281" t="s">
        <v>311</v>
      </c>
      <c r="H18" s="366">
        <v>1</v>
      </c>
      <c r="I18" s="353">
        <v>0</v>
      </c>
      <c r="J18" s="354">
        <f>I18*H18/12</f>
        <v>0</v>
      </c>
    </row>
    <row r="19" spans="1:10" ht="30" customHeight="1" x14ac:dyDescent="0.2">
      <c r="B19" s="169">
        <v>5</v>
      </c>
      <c r="C19" s="583" t="s">
        <v>328</v>
      </c>
      <c r="D19" s="583"/>
      <c r="E19" s="169" t="s">
        <v>319</v>
      </c>
      <c r="F19" s="281">
        <v>25</v>
      </c>
      <c r="G19" s="281" t="s">
        <v>329</v>
      </c>
      <c r="H19" s="366">
        <v>300</v>
      </c>
      <c r="I19" s="353">
        <v>0</v>
      </c>
      <c r="J19" s="354">
        <f>I19*H19/12</f>
        <v>0</v>
      </c>
    </row>
    <row r="20" spans="1:10" ht="30" customHeight="1" x14ac:dyDescent="0.2">
      <c r="B20" s="169">
        <v>6</v>
      </c>
      <c r="C20" s="583" t="s">
        <v>330</v>
      </c>
      <c r="D20" s="583"/>
      <c r="E20" s="169" t="s">
        <v>319</v>
      </c>
      <c r="F20" s="281">
        <v>2</v>
      </c>
      <c r="G20" s="281" t="s">
        <v>307</v>
      </c>
      <c r="H20" s="366">
        <v>4</v>
      </c>
      <c r="I20" s="353">
        <v>0</v>
      </c>
      <c r="J20" s="354">
        <f>I20*H20/12</f>
        <v>0</v>
      </c>
    </row>
    <row r="21" spans="1:10" ht="24.75" customHeight="1" thickBot="1" x14ac:dyDescent="0.25">
      <c r="B21" s="68"/>
      <c r="C21" s="68"/>
      <c r="D21" s="68"/>
      <c r="E21" s="68"/>
      <c r="F21" s="68"/>
      <c r="G21" s="68"/>
      <c r="H21" s="68"/>
      <c r="I21" s="357" t="s">
        <v>317</v>
      </c>
      <c r="J21" s="355">
        <f>SUM(J15:J18)</f>
        <v>0</v>
      </c>
    </row>
    <row r="22" spans="1:10" ht="15" x14ac:dyDescent="0.2">
      <c r="B22" s="278"/>
      <c r="C22" s="278"/>
      <c r="D22" s="279"/>
      <c r="E22" s="278"/>
      <c r="F22" s="278"/>
      <c r="G22" s="278"/>
      <c r="H22" s="278"/>
      <c r="I22" s="278"/>
      <c r="J22" s="280"/>
    </row>
    <row r="23" spans="1:10" ht="15" x14ac:dyDescent="0.2">
      <c r="B23" s="278"/>
      <c r="C23" s="278"/>
      <c r="D23" s="279"/>
      <c r="E23" s="278"/>
      <c r="F23" s="278"/>
      <c r="G23" s="278"/>
      <c r="H23" s="278"/>
      <c r="I23" s="278"/>
      <c r="J23" s="280"/>
    </row>
    <row r="24" spans="1:10" ht="27" customHeight="1" x14ac:dyDescent="0.25">
      <c r="A24"/>
      <c r="B24" s="17" t="s">
        <v>296</v>
      </c>
      <c r="C24" s="17"/>
      <c r="D24"/>
      <c r="E24" s="2"/>
      <c r="F24" s="2"/>
      <c r="G24" s="2"/>
      <c r="H24" s="2"/>
      <c r="I24" s="2"/>
      <c r="J24" s="2"/>
    </row>
    <row r="25" spans="1:10" ht="95.25" customHeight="1" x14ac:dyDescent="0.2">
      <c r="B25" s="581"/>
      <c r="C25" s="581"/>
      <c r="D25" s="581"/>
      <c r="E25" s="581"/>
      <c r="F25" s="581"/>
      <c r="G25" s="581"/>
      <c r="H25" s="581"/>
      <c r="I25" s="581"/>
      <c r="J25" s="581"/>
    </row>
  </sheetData>
  <mergeCells count="16">
    <mergeCell ref="B25:J25"/>
    <mergeCell ref="B1:J1"/>
    <mergeCell ref="B2:J2"/>
    <mergeCell ref="B3:J3"/>
    <mergeCell ref="B4:J4"/>
    <mergeCell ref="B5:J5"/>
    <mergeCell ref="B6:J6"/>
    <mergeCell ref="B10:J10"/>
    <mergeCell ref="C17:D17"/>
    <mergeCell ref="C16:D16"/>
    <mergeCell ref="C15:D15"/>
    <mergeCell ref="C14:D14"/>
    <mergeCell ref="F8:G8"/>
    <mergeCell ref="C18:D18"/>
    <mergeCell ref="C20:D20"/>
    <mergeCell ref="C19:D19"/>
  </mergeCells>
  <pageMargins left="0.511811024" right="0.511811024" top="0.78740157499999996" bottom="0.78740157499999996" header="0.31496062000000002" footer="0.31496062000000002"/>
  <pageSetup paperSize="9" scale="53" orientation="portrait" r:id="rId1"/>
  <headerFooter>
    <oddFooter>&amp;CPregão Eletrônico Nº 90009/2024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0CC-8E44-427F-B579-D678A73714E5}">
  <sheetPr>
    <tabColor theme="9" tint="0.39997558519241921"/>
  </sheetPr>
  <dimension ref="B1:R30"/>
  <sheetViews>
    <sheetView showGridLines="0" tabSelected="1" zoomScaleNormal="100" workbookViewId="0">
      <selection activeCell="K14" sqref="K14"/>
    </sheetView>
  </sheetViews>
  <sheetFormatPr defaultRowHeight="14.25" x14ac:dyDescent="0.2"/>
  <cols>
    <col min="1" max="1" width="9.140625" style="1"/>
    <col min="2" max="2" width="11.85546875" style="1" customWidth="1"/>
    <col min="3" max="3" width="47" style="1" customWidth="1"/>
    <col min="4" max="4" width="12.7109375" style="1" customWidth="1"/>
    <col min="5" max="5" width="12" style="1" customWidth="1"/>
    <col min="6" max="7" width="13.7109375" style="1" customWidth="1"/>
    <col min="8" max="8" width="15.85546875" style="1" customWidth="1"/>
    <col min="9" max="9" width="15.5703125" style="1" customWidth="1"/>
    <col min="10" max="16384" width="9.140625" style="1"/>
  </cols>
  <sheetData>
    <row r="1" spans="2:18" customFormat="1" ht="15" customHeight="1" x14ac:dyDescent="0.25">
      <c r="B1" s="440" t="str">
        <f>ORIENTAÇÕES!B1</f>
        <v>ANEXO I-B</v>
      </c>
      <c r="C1" s="440"/>
      <c r="D1" s="440"/>
      <c r="E1" s="440"/>
      <c r="F1" s="440"/>
      <c r="G1" s="440"/>
      <c r="H1" s="440"/>
      <c r="I1" s="440"/>
    </row>
    <row r="2" spans="2:18" customFormat="1" ht="15" customHeight="1" x14ac:dyDescent="0.25">
      <c r="B2" s="440" t="str">
        <f>ORIENTAÇÕES!B2</f>
        <v xml:space="preserve">PLANILHA DE CUSTO E FORMAÇÃO DE PREÇO REFERENCIAL </v>
      </c>
      <c r="C2" s="440"/>
      <c r="D2" s="440"/>
      <c r="E2" s="440"/>
      <c r="F2" s="440"/>
      <c r="G2" s="440"/>
      <c r="H2" s="440"/>
      <c r="I2" s="440"/>
    </row>
    <row r="3" spans="2:18" customFormat="1" ht="15" customHeight="1" x14ac:dyDescent="0.25">
      <c r="B3" s="440" t="str">
        <f>ORIENTAÇÕES!B3</f>
        <v>PREGÃO ELETRÔNICO Nº 90009/2024</v>
      </c>
      <c r="C3" s="440"/>
      <c r="D3" s="440"/>
      <c r="E3" s="440"/>
      <c r="F3" s="440"/>
      <c r="G3" s="440"/>
      <c r="H3" s="440"/>
      <c r="I3" s="440"/>
    </row>
    <row r="4" spans="2:18" customFormat="1" ht="15" customHeight="1" x14ac:dyDescent="0.25">
      <c r="B4" s="440" t="str">
        <f>ORIENTAÇÕES!B4</f>
        <v>PROCESSO Nº 21053.000164/2024-77</v>
      </c>
      <c r="C4" s="440"/>
      <c r="D4" s="440"/>
      <c r="E4" s="440"/>
      <c r="F4" s="440"/>
      <c r="G4" s="440"/>
      <c r="H4" s="440"/>
      <c r="I4" s="440"/>
    </row>
    <row r="5" spans="2:18" customFormat="1" ht="30" customHeight="1" x14ac:dyDescent="0.25">
      <c r="B5" s="35"/>
      <c r="C5" s="35"/>
      <c r="D5" s="35"/>
      <c r="E5" s="35"/>
      <c r="F5" s="35"/>
      <c r="G5" s="35"/>
      <c r="H5" s="35"/>
      <c r="I5" s="35"/>
    </row>
    <row r="6" spans="2:18" customFormat="1" ht="18" customHeight="1" x14ac:dyDescent="0.25">
      <c r="B6" s="410" t="str">
        <f>ORIENTAÇÕES!B8</f>
        <v>ITEM 1 - ASSEIO E CONSERVAÇÃO DAS ÁREAS VERDES DO LFDA-SP</v>
      </c>
      <c r="C6" s="410"/>
      <c r="D6" s="410"/>
      <c r="E6" s="410"/>
      <c r="F6" s="410"/>
      <c r="G6" s="410"/>
      <c r="H6" s="410"/>
      <c r="I6" s="410"/>
    </row>
    <row r="7" spans="2:18" customFormat="1" ht="15" customHeight="1" x14ac:dyDescent="0.25">
      <c r="B7" s="285"/>
      <c r="C7" s="285"/>
      <c r="D7" s="285"/>
      <c r="E7" s="285"/>
      <c r="F7" s="285"/>
      <c r="G7" s="285"/>
      <c r="H7" s="285"/>
      <c r="I7" s="285"/>
    </row>
    <row r="8" spans="2:18" customFormat="1" ht="30" customHeight="1" x14ac:dyDescent="0.25">
      <c r="B8" s="120" t="s">
        <v>41</v>
      </c>
      <c r="C8" s="282" t="str">
        <f>RESUMO!C10</f>
        <v>XXXXXXXXXXXXXXXX</v>
      </c>
      <c r="D8" s="284"/>
      <c r="E8" s="120" t="s">
        <v>45</v>
      </c>
      <c r="F8" s="585" t="str">
        <f>RESUMO!C11</f>
        <v>XXXXXXXXXXXXXXXX</v>
      </c>
      <c r="G8" s="585"/>
      <c r="H8" s="318"/>
      <c r="I8" s="1"/>
    </row>
    <row r="9" spans="2:18" customFormat="1" ht="22.5" customHeight="1" x14ac:dyDescent="0.25">
      <c r="B9" s="40"/>
      <c r="C9" s="40"/>
      <c r="D9" s="40"/>
      <c r="E9" s="18"/>
      <c r="F9" s="18"/>
      <c r="G9" s="18"/>
      <c r="H9" s="18"/>
      <c r="I9" s="18"/>
    </row>
    <row r="10" spans="2:18" customFormat="1" ht="15" x14ac:dyDescent="0.25">
      <c r="B10" s="465" t="s">
        <v>230</v>
      </c>
      <c r="C10" s="465"/>
      <c r="D10" s="465"/>
      <c r="E10" s="465"/>
      <c r="F10" s="465"/>
      <c r="G10" s="465"/>
      <c r="H10" s="465"/>
      <c r="I10" s="465"/>
    </row>
    <row r="11" spans="2:18" customFormat="1" ht="9.75" customHeight="1" x14ac:dyDescent="0.25">
      <c r="B11" s="160"/>
      <c r="C11" s="160"/>
      <c r="D11" s="160"/>
      <c r="E11" s="160"/>
      <c r="F11" s="160"/>
      <c r="G11" s="160"/>
      <c r="H11" s="160"/>
      <c r="I11" s="160"/>
    </row>
    <row r="12" spans="2:18" customFormat="1" ht="15" x14ac:dyDescent="0.25">
      <c r="B12" s="5" t="s">
        <v>331</v>
      </c>
      <c r="C12" s="5"/>
      <c r="D12" s="5"/>
      <c r="E12" s="5"/>
      <c r="F12" s="5"/>
      <c r="G12" s="5"/>
      <c r="H12" s="5"/>
      <c r="I12" s="5"/>
    </row>
    <row r="13" spans="2:18" customFormat="1" ht="15.75" thickBot="1" x14ac:dyDescent="0.3">
      <c r="B13" s="7"/>
      <c r="C13" s="7"/>
      <c r="D13" s="7"/>
      <c r="E13" s="7"/>
      <c r="F13" s="7"/>
      <c r="G13" s="7"/>
      <c r="H13" s="7"/>
      <c r="I13" s="7"/>
    </row>
    <row r="14" spans="2:18" ht="45" x14ac:dyDescent="0.2">
      <c r="B14" s="210" t="s">
        <v>106</v>
      </c>
      <c r="C14" s="210" t="s">
        <v>298</v>
      </c>
      <c r="D14" s="210" t="s">
        <v>299</v>
      </c>
      <c r="E14" s="210" t="s">
        <v>300</v>
      </c>
      <c r="F14" s="210" t="s">
        <v>332</v>
      </c>
      <c r="G14" s="211" t="s">
        <v>321</v>
      </c>
      <c r="H14" s="211" t="s">
        <v>303</v>
      </c>
      <c r="I14" s="212" t="s">
        <v>304</v>
      </c>
      <c r="K14" s="172"/>
      <c r="L14" s="172"/>
      <c r="M14" s="172"/>
    </row>
    <row r="15" spans="2:18" ht="36.75" customHeight="1" x14ac:dyDescent="0.2">
      <c r="B15" s="169">
        <v>1</v>
      </c>
      <c r="C15" s="381" t="s">
        <v>333</v>
      </c>
      <c r="D15" s="169" t="s">
        <v>334</v>
      </c>
      <c r="E15" s="281">
        <v>5</v>
      </c>
      <c r="F15" s="70" t="s">
        <v>335</v>
      </c>
      <c r="G15" s="281">
        <v>30</v>
      </c>
      <c r="H15" s="274">
        <v>0</v>
      </c>
      <c r="I15" s="170">
        <f>H15*G15/12</f>
        <v>0</v>
      </c>
      <c r="K15" s="172"/>
      <c r="L15" s="172"/>
      <c r="M15" s="172"/>
    </row>
    <row r="16" spans="2:18" ht="31.5" customHeight="1" x14ac:dyDescent="0.2">
      <c r="B16" s="169">
        <v>2</v>
      </c>
      <c r="C16" s="382" t="s">
        <v>336</v>
      </c>
      <c r="D16" s="169" t="s">
        <v>319</v>
      </c>
      <c r="E16" s="281">
        <v>2</v>
      </c>
      <c r="F16" s="70" t="s">
        <v>335</v>
      </c>
      <c r="G16" s="281">
        <v>12</v>
      </c>
      <c r="H16" s="274">
        <v>0</v>
      </c>
      <c r="I16" s="170">
        <f>H16*G16/12</f>
        <v>0</v>
      </c>
      <c r="K16" s="580"/>
      <c r="L16" s="580"/>
      <c r="M16" s="580"/>
      <c r="N16" s="580"/>
      <c r="O16" s="580"/>
      <c r="P16" s="580"/>
      <c r="Q16" s="580"/>
      <c r="R16" s="580"/>
    </row>
    <row r="17" spans="2:18" ht="26.25" customHeight="1" x14ac:dyDescent="0.2">
      <c r="B17" s="169">
        <v>3</v>
      </c>
      <c r="C17" s="382" t="s">
        <v>337</v>
      </c>
      <c r="D17" s="169" t="s">
        <v>338</v>
      </c>
      <c r="E17" s="281">
        <v>2</v>
      </c>
      <c r="F17" s="281" t="s">
        <v>335</v>
      </c>
      <c r="G17" s="281">
        <v>12</v>
      </c>
      <c r="H17" s="274">
        <v>0</v>
      </c>
      <c r="I17" s="170">
        <f>H17*G17/12</f>
        <v>0</v>
      </c>
      <c r="K17" s="580"/>
      <c r="L17" s="580"/>
      <c r="M17" s="580"/>
      <c r="N17" s="580"/>
      <c r="O17" s="580"/>
      <c r="P17" s="580"/>
      <c r="Q17" s="580"/>
      <c r="R17" s="580"/>
    </row>
    <row r="18" spans="2:18" ht="20.100000000000001" customHeight="1" thickBot="1" x14ac:dyDescent="0.25">
      <c r="B18" s="68"/>
      <c r="C18" s="68"/>
      <c r="D18" s="68"/>
      <c r="E18" s="68"/>
      <c r="F18" s="68"/>
      <c r="G18" s="68"/>
      <c r="H18" s="356" t="s">
        <v>317</v>
      </c>
      <c r="I18" s="171">
        <f>SUM(I15:I17)</f>
        <v>0</v>
      </c>
    </row>
    <row r="20" spans="2:18" customFormat="1" ht="15" x14ac:dyDescent="0.25">
      <c r="B20" s="17"/>
      <c r="E20" s="2"/>
      <c r="F20" s="2"/>
      <c r="G20" s="2"/>
      <c r="H20" s="2"/>
      <c r="I20" s="2"/>
    </row>
    <row r="21" spans="2:18" customFormat="1" ht="15" x14ac:dyDescent="0.25">
      <c r="B21" s="17" t="s">
        <v>296</v>
      </c>
      <c r="E21" s="2"/>
      <c r="F21" s="2"/>
      <c r="G21" s="2"/>
      <c r="H21" s="2"/>
      <c r="I21" s="2"/>
    </row>
    <row r="22" spans="2:18" ht="14.25" customHeight="1" x14ac:dyDescent="0.2">
      <c r="B22" s="581"/>
      <c r="C22" s="581"/>
      <c r="D22" s="581"/>
      <c r="E22" s="581"/>
      <c r="F22" s="581"/>
      <c r="G22" s="581"/>
      <c r="H22" s="581"/>
      <c r="I22" s="581"/>
    </row>
    <row r="23" spans="2:18" ht="14.25" customHeight="1" x14ac:dyDescent="0.2">
      <c r="B23" s="581"/>
      <c r="C23" s="581"/>
      <c r="D23" s="581"/>
      <c r="E23" s="581"/>
      <c r="F23" s="581"/>
      <c r="G23" s="581"/>
      <c r="H23" s="581"/>
      <c r="I23" s="581"/>
    </row>
    <row r="24" spans="2:18" ht="14.25" customHeight="1" x14ac:dyDescent="0.2">
      <c r="B24" s="581"/>
      <c r="C24" s="581"/>
      <c r="D24" s="581"/>
      <c r="E24" s="581"/>
      <c r="F24" s="581"/>
      <c r="G24" s="581"/>
      <c r="H24" s="581"/>
      <c r="I24" s="581"/>
    </row>
    <row r="25" spans="2:18" ht="14.25" customHeight="1" x14ac:dyDescent="0.2">
      <c r="B25" s="581"/>
      <c r="C25" s="581"/>
      <c r="D25" s="581"/>
      <c r="E25" s="581"/>
      <c r="F25" s="581"/>
      <c r="G25" s="581"/>
      <c r="H25" s="581"/>
      <c r="I25" s="581"/>
    </row>
    <row r="26" spans="2:18" ht="14.25" customHeight="1" x14ac:dyDescent="0.2">
      <c r="B26" s="581"/>
      <c r="C26" s="581"/>
      <c r="D26" s="581"/>
      <c r="E26" s="581"/>
      <c r="F26" s="581"/>
      <c r="G26" s="581"/>
      <c r="H26" s="581"/>
      <c r="I26" s="581"/>
    </row>
    <row r="27" spans="2:18" ht="14.25" customHeight="1" x14ac:dyDescent="0.2">
      <c r="B27" s="581"/>
      <c r="C27" s="581"/>
      <c r="D27" s="581"/>
      <c r="E27" s="581"/>
      <c r="F27" s="581"/>
      <c r="G27" s="581"/>
      <c r="H27" s="581"/>
      <c r="I27" s="581"/>
    </row>
    <row r="28" spans="2:18" ht="14.25" customHeight="1" x14ac:dyDescent="0.2">
      <c r="B28" s="581"/>
      <c r="C28" s="581"/>
      <c r="D28" s="581"/>
      <c r="E28" s="581"/>
      <c r="F28" s="581"/>
      <c r="G28" s="581"/>
      <c r="H28" s="581"/>
      <c r="I28" s="581"/>
    </row>
    <row r="29" spans="2:18" ht="14.25" customHeight="1" x14ac:dyDescent="0.2">
      <c r="B29" s="581"/>
      <c r="C29" s="581"/>
      <c r="D29" s="581"/>
      <c r="E29" s="581"/>
      <c r="F29" s="581"/>
      <c r="G29" s="581"/>
      <c r="H29" s="581"/>
      <c r="I29" s="581"/>
    </row>
    <row r="30" spans="2:18" ht="14.25" customHeight="1" x14ac:dyDescent="0.2">
      <c r="B30" s="581"/>
      <c r="C30" s="581"/>
      <c r="D30" s="581"/>
      <c r="E30" s="581"/>
      <c r="F30" s="581"/>
      <c r="G30" s="581"/>
      <c r="H30" s="581"/>
      <c r="I30" s="581"/>
    </row>
  </sheetData>
  <mergeCells count="9">
    <mergeCell ref="F8:G8"/>
    <mergeCell ref="K16:R17"/>
    <mergeCell ref="B22:I30"/>
    <mergeCell ref="B10:I10"/>
    <mergeCell ref="B1:I1"/>
    <mergeCell ref="B2:I2"/>
    <mergeCell ref="B3:I3"/>
    <mergeCell ref="B4:I4"/>
    <mergeCell ref="B6:I6"/>
  </mergeCells>
  <pageMargins left="0.511811024" right="0.511811024" top="0.78740157499999996" bottom="0.78740157499999996" header="0.31496062000000002" footer="0.31496062000000002"/>
  <pageSetup paperSize="9" scale="57" orientation="portrait" r:id="rId1"/>
  <headerFooter>
    <oddFooter>&amp;CPregão Eletrônico Nº 90009/2024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5EEAD0-49FE-4878-97A7-44063C2E0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DA5BDC-032C-4194-9A48-D2E062595AEF}">
  <ds:schemaRefs>
    <ds:schemaRef ds:uri="http://schemas.microsoft.com/office/2006/metadata/properties"/>
    <ds:schemaRef ds:uri="http://schemas.microsoft.com/office/infopath/2007/PartnerControls"/>
    <ds:schemaRef ds:uri="9a337e85-c28d-4b24-a850-389bc36ff254"/>
    <ds:schemaRef ds:uri="ead7234e-375c-4b05-9cb5-b24224857d1e"/>
  </ds:schemaRefs>
</ds:datastoreItem>
</file>

<file path=customXml/itemProps3.xml><?xml version="1.0" encoding="utf-8"?>
<ds:datastoreItem xmlns:ds="http://schemas.openxmlformats.org/officeDocument/2006/customXml" ds:itemID="{65D4F657-E5C5-4633-B40F-D889E2FFE8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ORIENTAÇÕES</vt:lpstr>
      <vt:lpstr>RESUMO</vt:lpstr>
      <vt:lpstr>RESUMO ANALÍTICO</vt:lpstr>
      <vt:lpstr>SOB DEMANDA</vt:lpstr>
      <vt:lpstr>TABELA APOIO</vt:lpstr>
      <vt:lpstr>BENEFÍCIOS</vt:lpstr>
      <vt:lpstr>UNIFORME</vt:lpstr>
      <vt:lpstr>EPI</vt:lpstr>
      <vt:lpstr>MATERIAIS</vt:lpstr>
      <vt:lpstr>EQUIPAMENTO</vt:lpstr>
      <vt:lpstr>JARDINEIRO</vt:lpstr>
      <vt:lpstr>BENEFÍCIOS!Area_de_impressao</vt:lpstr>
      <vt:lpstr>EPI!Area_de_impressao</vt:lpstr>
      <vt:lpstr>EQUIPAMENTO!Area_de_impressao</vt:lpstr>
      <vt:lpstr>JARDINEIRO!Area_de_impressao</vt:lpstr>
      <vt:lpstr>MATERIAIS!Area_de_impressao</vt:lpstr>
      <vt:lpstr>ORIENTAÇÕES!Area_de_impressao</vt:lpstr>
      <vt:lpstr>RESUMO!Area_de_impressao</vt:lpstr>
      <vt:lpstr>'RESUMO ANALÍTICO'!Area_de_impressao</vt:lpstr>
      <vt:lpstr>'SOB DEMANDA'!Area_de_impressao</vt:lpstr>
      <vt:lpstr>'TABELA APOIO'!Area_de_impressao</vt:lpstr>
      <vt:lpstr>UNIFORME!Area_de_impressao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evania</dc:creator>
  <cp:keywords/>
  <dc:description/>
  <cp:lastModifiedBy>Patricia Miranda Zamarioli</cp:lastModifiedBy>
  <cp:revision/>
  <dcterms:created xsi:type="dcterms:W3CDTF">2011-06-30T11:07:35Z</dcterms:created>
  <dcterms:modified xsi:type="dcterms:W3CDTF">2024-11-28T14:50:13Z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MediaServiceImageTags">
    <vt:lpwstr/>
  </property>
</Properties>
</file>