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codeName="EstaPastaDeTrabalho" defaultThemeVersion="124226"/>
  <mc:AlternateContent xmlns:mc="http://schemas.openxmlformats.org/markup-compatibility/2006">
    <mc:Choice Requires="x15">
      <x15ac:absPath xmlns:x15ac="http://schemas.microsoft.com/office/spreadsheetml/2010/11/ac" url="X:\DAD\ACESSO GERAL\TEMP\APOIO ADMINISTRATIVO\Pesquisa de Preços - Atualizada\"/>
    </mc:Choice>
  </mc:AlternateContent>
  <xr:revisionPtr revIDLastSave="0" documentId="13_ncr:1_{17D2FACE-5D7D-43B0-8137-31749BA49E8F}" xr6:coauthVersionLast="47" xr6:coauthVersionMax="47" xr10:uidLastSave="{00000000-0000-0000-0000-000000000000}"/>
  <bookViews>
    <workbookView xWindow="28680" yWindow="-120" windowWidth="29040" windowHeight="16440" tabRatio="722" xr2:uid="{00000000-000D-0000-FFFF-FFFF00000000}"/>
  </bookViews>
  <sheets>
    <sheet name="1" sheetId="25" r:id="rId1"/>
    <sheet name="Assistente Administrativo" sheetId="22" r:id="rId2"/>
    <sheet name="Auxiliar Administrativo" sheetId="75" r:id="rId3"/>
    <sheet name="Auxiliar de Logística" sheetId="76" r:id="rId4"/>
    <sheet name="Recepcionista" sheetId="77" r:id="rId5"/>
    <sheet name="Copeiro" sheetId="79" r:id="rId6"/>
    <sheet name="Motorista de Automóveis" sheetId="78" r:id="rId7"/>
    <sheet name="3" sheetId="24" r:id="rId8"/>
    <sheet name="4" sheetId="62" r:id="rId9"/>
  </sheets>
  <definedNames>
    <definedName name="_xlnm.Print_Area" localSheetId="0">'1'!$A$1:$C$21</definedName>
    <definedName name="_xlnm.Print_Area" localSheetId="1">'Assistente Administrativo'!$A$1:$F$177</definedName>
    <definedName name="_xlnm.Print_Area" localSheetId="2">'Auxiliar Administrativo'!$A$1:$F$177</definedName>
    <definedName name="_xlnm.Print_Area" localSheetId="3">'Auxiliar de Logística'!$A$1:$F$177</definedName>
    <definedName name="_xlnm.Print_Area" localSheetId="5">Copeiro!$A$1:$F$208</definedName>
    <definedName name="_xlnm.Print_Area" localSheetId="6">'Motorista de Automóveis'!$A$1:$F$179</definedName>
    <definedName name="_xlnm.Print_Area" localSheetId="4">Recepcionista!$A$1:$F$177</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40" i="78" l="1"/>
  <c r="F144" i="78"/>
  <c r="F152" i="78" s="1"/>
  <c r="F174" i="79"/>
  <c r="F172" i="79" s="1"/>
  <c r="F181" i="79" s="1"/>
  <c r="F142" i="76"/>
  <c r="F150" i="76" s="1"/>
  <c r="F138" i="76"/>
  <c r="F149" i="76" s="1"/>
  <c r="F138" i="77"/>
  <c r="F149" i="77" s="1"/>
  <c r="F142" i="77"/>
  <c r="F150" i="77" s="1"/>
  <c r="F145" i="79"/>
  <c r="F146" i="79"/>
  <c r="F147" i="79"/>
  <c r="F148" i="79"/>
  <c r="F149" i="79"/>
  <c r="F150" i="79"/>
  <c r="F151" i="79"/>
  <c r="F152" i="79"/>
  <c r="F153" i="79"/>
  <c r="F154" i="79"/>
  <c r="F155" i="79"/>
  <c r="F156" i="79"/>
  <c r="F157" i="79"/>
  <c r="F158" i="79"/>
  <c r="F159" i="79"/>
  <c r="F160" i="79"/>
  <c r="F161" i="79"/>
  <c r="F162" i="79"/>
  <c r="F163" i="79"/>
  <c r="F164" i="79"/>
  <c r="F165" i="79"/>
  <c r="F166" i="79"/>
  <c r="F167" i="79"/>
  <c r="F168" i="79"/>
  <c r="F169" i="79"/>
  <c r="F144" i="79"/>
  <c r="F135" i="79"/>
  <c r="F136" i="79"/>
  <c r="F137" i="79"/>
  <c r="F138" i="79"/>
  <c r="F139" i="79"/>
  <c r="F135" i="77"/>
  <c r="F134" i="77"/>
  <c r="F135" i="76"/>
  <c r="F134" i="76"/>
  <c r="F142" i="75"/>
  <c r="F150" i="75" s="1"/>
  <c r="F138" i="75"/>
  <c r="F149" i="75" s="1"/>
  <c r="F135" i="75"/>
  <c r="F134" i="75"/>
  <c r="F132" i="77" l="1"/>
  <c r="F148" i="77" s="1"/>
  <c r="F151" i="77" s="1"/>
  <c r="F132" i="75"/>
  <c r="F148" i="75" s="1"/>
  <c r="F151" i="75" s="1"/>
  <c r="F142" i="79"/>
  <c r="F132" i="76"/>
  <c r="F148" i="76" s="1"/>
  <c r="F151" i="76" s="1"/>
  <c r="F142" i="22" l="1"/>
  <c r="F150" i="22" s="1"/>
  <c r="F180" i="79"/>
  <c r="F134" i="79"/>
  <c r="F132" i="79" s="1"/>
  <c r="F76" i="79"/>
  <c r="F75" i="79"/>
  <c r="E59" i="79"/>
  <c r="E61" i="79" s="1"/>
  <c r="F27" i="79"/>
  <c r="F26" i="79"/>
  <c r="F137" i="78"/>
  <c r="F136" i="78"/>
  <c r="F135" i="78"/>
  <c r="F134" i="78"/>
  <c r="F151" i="78"/>
  <c r="F76" i="78"/>
  <c r="F75" i="78"/>
  <c r="E59" i="78"/>
  <c r="E61" i="78" s="1"/>
  <c r="F27" i="78"/>
  <c r="F26" i="78"/>
  <c r="F29" i="78" s="1"/>
  <c r="F76" i="77"/>
  <c r="F75" i="77"/>
  <c r="E59" i="77"/>
  <c r="E61" i="77" s="1"/>
  <c r="F27" i="77"/>
  <c r="F26" i="77"/>
  <c r="F29" i="77" s="1"/>
  <c r="F76" i="76"/>
  <c r="F75" i="76"/>
  <c r="E59" i="76"/>
  <c r="E61" i="76" s="1"/>
  <c r="F27" i="76"/>
  <c r="F26" i="76"/>
  <c r="F29" i="76" s="1"/>
  <c r="F76" i="75"/>
  <c r="F75" i="75"/>
  <c r="E59" i="75"/>
  <c r="E61" i="75" s="1"/>
  <c r="F27" i="75"/>
  <c r="F26" i="75"/>
  <c r="F28" i="75" s="1"/>
  <c r="F134" i="22"/>
  <c r="F138" i="22"/>
  <c r="F149" i="22" s="1"/>
  <c r="F135" i="22"/>
  <c r="F27" i="22"/>
  <c r="F26" i="22"/>
  <c r="F28" i="22" s="1"/>
  <c r="F132" i="78" l="1"/>
  <c r="F150" i="78" s="1"/>
  <c r="F153" i="78" s="1"/>
  <c r="F176" i="78" s="1"/>
  <c r="F81" i="78"/>
  <c r="F89" i="78" s="1"/>
  <c r="F81" i="77"/>
  <c r="F89" i="77" s="1"/>
  <c r="F81" i="76"/>
  <c r="F89" i="76" s="1"/>
  <c r="F81" i="75"/>
  <c r="F89" i="75" s="1"/>
  <c r="F174" i="77"/>
  <c r="F174" i="76"/>
  <c r="F174" i="75"/>
  <c r="F29" i="75"/>
  <c r="F31" i="75" s="1"/>
  <c r="F179" i="79"/>
  <c r="F81" i="79"/>
  <c r="F89" i="79" s="1"/>
  <c r="F28" i="79"/>
  <c r="F29" i="79"/>
  <c r="F28" i="78"/>
  <c r="F31" i="78" s="1"/>
  <c r="F28" i="77"/>
  <c r="F31" i="77" s="1"/>
  <c r="F28" i="76"/>
  <c r="F31" i="76" s="1"/>
  <c r="F29" i="22"/>
  <c r="F132" i="22"/>
  <c r="F148" i="22" s="1"/>
  <c r="F151" i="22" s="1"/>
  <c r="A5" i="62"/>
  <c r="B5" i="62"/>
  <c r="A6" i="62"/>
  <c r="B6" i="62"/>
  <c r="A7" i="62"/>
  <c r="B7" i="62"/>
  <c r="A8" i="62"/>
  <c r="A9" i="62"/>
  <c r="B4" i="62"/>
  <c r="A4" i="62"/>
  <c r="F5" i="24"/>
  <c r="D5" i="62" s="1"/>
  <c r="F6" i="24"/>
  <c r="D6" i="62" s="1"/>
  <c r="F7" i="24"/>
  <c r="D7" i="62" s="1"/>
  <c r="F8" i="24"/>
  <c r="D8" i="62" s="1"/>
  <c r="F9" i="24"/>
  <c r="D9" i="62" s="1"/>
  <c r="B5" i="24"/>
  <c r="B6" i="24"/>
  <c r="B7" i="24"/>
  <c r="B8" i="24"/>
  <c r="B8" i="62" s="1"/>
  <c r="B9" i="24"/>
  <c r="B9" i="62" s="1"/>
  <c r="F76" i="22"/>
  <c r="F75" i="22"/>
  <c r="F182" i="79" l="1"/>
  <c r="F205" i="79" s="1"/>
  <c r="F31" i="79"/>
  <c r="F97" i="79" s="1"/>
  <c r="F101" i="78"/>
  <c r="F100" i="78"/>
  <c r="F172" i="78"/>
  <c r="F99" i="78"/>
  <c r="F41" i="78"/>
  <c r="F40" i="78"/>
  <c r="F98" i="78"/>
  <c r="F39" i="78"/>
  <c r="F96" i="78"/>
  <c r="F97" i="78"/>
  <c r="F39" i="77"/>
  <c r="F101" i="77"/>
  <c r="F100" i="77"/>
  <c r="F97" i="77"/>
  <c r="F170" i="77"/>
  <c r="F96" i="77"/>
  <c r="F99" i="77"/>
  <c r="F41" i="77"/>
  <c r="F98" i="77"/>
  <c r="F40" i="77"/>
  <c r="F39" i="76"/>
  <c r="F96" i="76"/>
  <c r="F101" i="76"/>
  <c r="F100" i="76"/>
  <c r="F99" i="76"/>
  <c r="F41" i="76"/>
  <c r="F40" i="76"/>
  <c r="F170" i="76"/>
  <c r="F98" i="76"/>
  <c r="F97" i="76"/>
  <c r="F101" i="75"/>
  <c r="F100" i="75"/>
  <c r="F99" i="75"/>
  <c r="F41" i="75"/>
  <c r="F39" i="75"/>
  <c r="F98" i="75"/>
  <c r="F40" i="75"/>
  <c r="F170" i="75"/>
  <c r="F96" i="75"/>
  <c r="F97" i="75"/>
  <c r="F174" i="22"/>
  <c r="F31" i="22"/>
  <c r="F42" i="77" l="1"/>
  <c r="F87" i="77" s="1"/>
  <c r="F98" i="79"/>
  <c r="F101" i="79"/>
  <c r="F96" i="79"/>
  <c r="F100" i="79"/>
  <c r="F41" i="79"/>
  <c r="F99" i="79"/>
  <c r="F40" i="79"/>
  <c r="F39" i="79"/>
  <c r="F201" i="79"/>
  <c r="F102" i="78"/>
  <c r="F174" i="78" s="1"/>
  <c r="F42" i="78"/>
  <c r="F102" i="77"/>
  <c r="F172" i="77" s="1"/>
  <c r="F42" i="76"/>
  <c r="F102" i="76"/>
  <c r="F172" i="76" s="1"/>
  <c r="F102" i="75"/>
  <c r="F172" i="75" s="1"/>
  <c r="F42" i="75"/>
  <c r="F39" i="22"/>
  <c r="F99" i="22"/>
  <c r="F170" i="22"/>
  <c r="F98" i="22"/>
  <c r="F100" i="22"/>
  <c r="F101" i="22"/>
  <c r="F97" i="22"/>
  <c r="F96" i="22"/>
  <c r="F41" i="22"/>
  <c r="F40" i="22"/>
  <c r="F4" i="24"/>
  <c r="D4" i="62" s="1"/>
  <c r="B4" i="24"/>
  <c r="E59" i="22"/>
  <c r="E61" i="22" s="1"/>
  <c r="F56" i="77" l="1"/>
  <c r="F53" i="77"/>
  <c r="F60" i="77"/>
  <c r="F58" i="77"/>
  <c r="F55" i="77"/>
  <c r="F54" i="77"/>
  <c r="F52" i="77"/>
  <c r="F57" i="77"/>
  <c r="F42" i="79"/>
  <c r="F87" i="79" s="1"/>
  <c r="F102" i="79"/>
  <c r="F203" i="79" s="1"/>
  <c r="F87" i="78"/>
  <c r="F52" i="78"/>
  <c r="F54" i="78"/>
  <c r="F58" i="78"/>
  <c r="F56" i="78"/>
  <c r="F57" i="78"/>
  <c r="F55" i="78"/>
  <c r="F60" i="78"/>
  <c r="F53" i="78"/>
  <c r="F87" i="76"/>
  <c r="F58" i="76"/>
  <c r="F54" i="76"/>
  <c r="F55" i="76"/>
  <c r="F56" i="76"/>
  <c r="F52" i="76"/>
  <c r="F60" i="76"/>
  <c r="F57" i="76"/>
  <c r="F53" i="76"/>
  <c r="F87" i="75"/>
  <c r="F56" i="75"/>
  <c r="F52" i="75"/>
  <c r="F55" i="75"/>
  <c r="F60" i="75"/>
  <c r="F54" i="75"/>
  <c r="F57" i="75"/>
  <c r="F53" i="75"/>
  <c r="F58" i="75"/>
  <c r="F102" i="22"/>
  <c r="F172" i="22" s="1"/>
  <c r="F42" i="22"/>
  <c r="F81" i="22"/>
  <c r="F89" i="22" s="1"/>
  <c r="F59" i="77" l="1"/>
  <c r="F61" i="77" s="1"/>
  <c r="F88" i="77" s="1"/>
  <c r="F90" i="77" s="1"/>
  <c r="F116" i="77" s="1"/>
  <c r="F55" i="79"/>
  <c r="F56" i="79"/>
  <c r="F58" i="79"/>
  <c r="F53" i="79"/>
  <c r="F57" i="79"/>
  <c r="F52" i="79"/>
  <c r="F54" i="79"/>
  <c r="F60" i="79"/>
  <c r="F59" i="76"/>
  <c r="F61" i="76" s="1"/>
  <c r="F88" i="76" s="1"/>
  <c r="F90" i="76" s="1"/>
  <c r="F59" i="78"/>
  <c r="F61" i="78" s="1"/>
  <c r="F88" i="78" s="1"/>
  <c r="F90" i="78" s="1"/>
  <c r="F59" i="75"/>
  <c r="F61" i="75" s="1"/>
  <c r="F88" i="75" s="1"/>
  <c r="F90" i="75" s="1"/>
  <c r="F87" i="22"/>
  <c r="F55" i="22"/>
  <c r="F58" i="22"/>
  <c r="F56" i="22"/>
  <c r="F52" i="22"/>
  <c r="F54" i="22"/>
  <c r="F57" i="22"/>
  <c r="F60" i="22"/>
  <c r="F53" i="22"/>
  <c r="F121" i="77" l="1"/>
  <c r="F122" i="77" s="1"/>
  <c r="F127" i="77" s="1"/>
  <c r="F114" i="77"/>
  <c r="F113" i="77"/>
  <c r="F115" i="77"/>
  <c r="F111" i="77"/>
  <c r="F171" i="77"/>
  <c r="F112" i="77"/>
  <c r="F59" i="79"/>
  <c r="F61" i="79" s="1"/>
  <c r="F88" i="79" s="1"/>
  <c r="F90" i="79" s="1"/>
  <c r="F202" i="79" s="1"/>
  <c r="F173" i="78"/>
  <c r="F111" i="78"/>
  <c r="F113" i="78"/>
  <c r="F112" i="78"/>
  <c r="F115" i="78"/>
  <c r="F121" i="78"/>
  <c r="F122" i="78" s="1"/>
  <c r="F127" i="78" s="1"/>
  <c r="F116" i="78"/>
  <c r="F114" i="78"/>
  <c r="F171" i="76"/>
  <c r="F111" i="76"/>
  <c r="F115" i="76"/>
  <c r="F114" i="76"/>
  <c r="F113" i="76"/>
  <c r="F121" i="76"/>
  <c r="F122" i="76" s="1"/>
  <c r="F127" i="76" s="1"/>
  <c r="F116" i="76"/>
  <c r="F112" i="76"/>
  <c r="F171" i="75"/>
  <c r="F111" i="75"/>
  <c r="F116" i="75"/>
  <c r="F112" i="75"/>
  <c r="F121" i="75"/>
  <c r="F122" i="75" s="1"/>
  <c r="F127" i="75" s="1"/>
  <c r="F115" i="75"/>
  <c r="F113" i="75"/>
  <c r="F114" i="75"/>
  <c r="F59" i="22"/>
  <c r="F61" i="22" s="1"/>
  <c r="F88" i="22" s="1"/>
  <c r="F90" i="22" s="1"/>
  <c r="F117" i="77" l="1"/>
  <c r="F126" i="77" s="1"/>
  <c r="F128" i="77" s="1"/>
  <c r="F173" i="77" s="1"/>
  <c r="F175" i="77" s="1"/>
  <c r="F116" i="79"/>
  <c r="F112" i="79"/>
  <c r="F114" i="79"/>
  <c r="F121" i="79"/>
  <c r="F122" i="79" s="1"/>
  <c r="F127" i="79" s="1"/>
  <c r="F115" i="79"/>
  <c r="F111" i="79"/>
  <c r="F113" i="79"/>
  <c r="F117" i="78"/>
  <c r="F126" i="78" s="1"/>
  <c r="F128" i="78" s="1"/>
  <c r="F117" i="76"/>
  <c r="F126" i="76" s="1"/>
  <c r="F128" i="76" s="1"/>
  <c r="F117" i="75"/>
  <c r="F126" i="75" s="1"/>
  <c r="F128" i="75" s="1"/>
  <c r="F171" i="22"/>
  <c r="F115" i="22"/>
  <c r="F121" i="22"/>
  <c r="F122" i="22" s="1"/>
  <c r="F116" i="22"/>
  <c r="F112" i="22"/>
  <c r="F114" i="22"/>
  <c r="F111" i="22"/>
  <c r="F113" i="22"/>
  <c r="F117" i="79" l="1"/>
  <c r="F126" i="79" s="1"/>
  <c r="F128" i="79" s="1"/>
  <c r="F204" i="79" s="1"/>
  <c r="F206" i="79" s="1"/>
  <c r="F158" i="77"/>
  <c r="F162" i="77" s="1"/>
  <c r="F159" i="77" s="1"/>
  <c r="F175" i="78"/>
  <c r="F177" i="78" s="1"/>
  <c r="F160" i="78"/>
  <c r="F173" i="76"/>
  <c r="F175" i="76" s="1"/>
  <c r="F158" i="76"/>
  <c r="F173" i="75"/>
  <c r="F175" i="75" s="1"/>
  <c r="F158" i="75"/>
  <c r="F117" i="22"/>
  <c r="F126" i="22" s="1"/>
  <c r="F127" i="22"/>
  <c r="F189" i="79" l="1"/>
  <c r="F193" i="79" s="1"/>
  <c r="F192" i="79" s="1"/>
  <c r="F164" i="78"/>
  <c r="F162" i="78" s="1"/>
  <c r="F160" i="77"/>
  <c r="F161" i="77"/>
  <c r="F162" i="76"/>
  <c r="F160" i="76" s="1"/>
  <c r="F162" i="75"/>
  <c r="F161" i="75" s="1"/>
  <c r="F128" i="22"/>
  <c r="F173" i="22" s="1"/>
  <c r="F175" i="22" s="1"/>
  <c r="F163" i="77" l="1"/>
  <c r="F176" i="77" s="1"/>
  <c r="F177" i="77" s="1"/>
  <c r="C7" i="24" s="1"/>
  <c r="E7" i="24" s="1"/>
  <c r="G7" i="24" s="1"/>
  <c r="F190" i="79"/>
  <c r="F191" i="79"/>
  <c r="F163" i="78"/>
  <c r="F161" i="78"/>
  <c r="F161" i="76"/>
  <c r="F159" i="76"/>
  <c r="F160" i="75"/>
  <c r="F159" i="75"/>
  <c r="F158" i="22"/>
  <c r="F162" i="22" s="1"/>
  <c r="F163" i="76" l="1"/>
  <c r="F176" i="76" s="1"/>
  <c r="F177" i="76" s="1"/>
  <c r="C6" i="24" s="1"/>
  <c r="E6" i="24" s="1"/>
  <c r="G6" i="24" s="1"/>
  <c r="F194" i="79"/>
  <c r="F207" i="79" s="1"/>
  <c r="F208" i="79" s="1"/>
  <c r="C8" i="24" s="1"/>
  <c r="F165" i="78"/>
  <c r="F178" i="78" s="1"/>
  <c r="F179" i="78" s="1"/>
  <c r="C9" i="24" s="1"/>
  <c r="F163" i="75"/>
  <c r="F176" i="75" s="1"/>
  <c r="F177" i="75" s="1"/>
  <c r="C5" i="24" s="1"/>
  <c r="C7" i="62"/>
  <c r="E7" i="62" s="1"/>
  <c r="G7" i="62" s="1"/>
  <c r="F159" i="22"/>
  <c r="F161" i="22"/>
  <c r="F160" i="22"/>
  <c r="E8" i="24" l="1"/>
  <c r="G8" i="24" s="1"/>
  <c r="C6" i="62"/>
  <c r="E6" i="62" s="1"/>
  <c r="F6" i="62" s="1"/>
  <c r="F7" i="62"/>
  <c r="E5" i="24"/>
  <c r="E9" i="24"/>
  <c r="F163" i="22"/>
  <c r="F176" i="22" s="1"/>
  <c r="F177" i="22" s="1"/>
  <c r="C4" i="24" s="1"/>
  <c r="C8" i="62" l="1"/>
  <c r="E8" i="62" s="1"/>
  <c r="F8" i="62" s="1"/>
  <c r="G6" i="62"/>
  <c r="G9" i="24"/>
  <c r="C9" i="62"/>
  <c r="E9" i="62" s="1"/>
  <c r="G5" i="24"/>
  <c r="C5" i="62"/>
  <c r="E5" i="62" s="1"/>
  <c r="E4" i="24"/>
  <c r="G4" i="24" s="1"/>
  <c r="G8" i="62" l="1"/>
  <c r="G9" i="62"/>
  <c r="F9" i="62"/>
  <c r="F5" i="62"/>
  <c r="G5" i="62"/>
  <c r="G10" i="24"/>
  <c r="C4" i="62"/>
  <c r="E4" i="62" s="1"/>
  <c r="G4" i="62" l="1"/>
  <c r="F4" i="62"/>
  <c r="E10" i="62"/>
  <c r="F10" i="62" l="1"/>
  <c r="G10" i="62"/>
</calcChain>
</file>

<file path=xl/sharedStrings.xml><?xml version="1.0" encoding="utf-8"?>
<sst xmlns="http://schemas.openxmlformats.org/spreadsheetml/2006/main" count="1655" uniqueCount="247">
  <si>
    <t>PLANILHA DE CUSTOS E FORMAÇÃO DE PREÇOS</t>
  </si>
  <si>
    <t>Fundamento:</t>
  </si>
  <si>
    <t>Data de início dos efeitos:</t>
  </si>
  <si>
    <t>DISCRIMINAÇÃO DOS SERVIÇOS (DADOS REFERENTES À CONTRATAÇÃO)</t>
  </si>
  <si>
    <t>Município/UF:</t>
  </si>
  <si>
    <t>Nº Acordo, Convenção ou Dissídio Coletivo:</t>
  </si>
  <si>
    <t>Número de meses de execução contratual:</t>
  </si>
  <si>
    <t>IDENTIFICAÇÃO DO SERVIÇO</t>
  </si>
  <si>
    <t>Tipo de Serviço</t>
  </si>
  <si>
    <t>Unidade de Medida</t>
  </si>
  <si>
    <t>Quantidade Total a Contratar
(em função da unidade de medida)</t>
  </si>
  <si>
    <t>POSTO</t>
  </si>
  <si>
    <r>
      <t xml:space="preserve">Nota 1: </t>
    </r>
    <r>
      <rPr>
        <sz val="8"/>
        <color indexed="8"/>
        <rFont val="Calibri"/>
        <family val="2"/>
      </rPr>
      <t>Esta tabela poderá ser adaptada às características do serviço contratado, inclusive no que concerne</t>
    </r>
    <r>
      <rPr>
        <sz val="8"/>
        <color rgb="FF000000"/>
        <rFont val="Calibri"/>
        <family val="2"/>
      </rPr>
      <t xml:space="preserve"> às </t>
    </r>
    <r>
      <rPr>
        <sz val="8"/>
        <color rgb="FF000000"/>
        <rFont val="Calibri"/>
        <family val="2"/>
        <scheme val="minor"/>
      </rPr>
      <t xml:space="preserve">rubricas e suas respectivas provisões e/ </t>
    </r>
  </si>
  <si>
    <t>ou estimativas, desde que haja justificativa.</t>
  </si>
  <si>
    <r>
      <t xml:space="preserve">Nota 2: </t>
    </r>
    <r>
      <rPr>
        <sz val="8"/>
        <color indexed="8"/>
        <rFont val="Calibri"/>
        <family val="2"/>
      </rPr>
      <t>As provisões constantes desta planilha poderão ser desnecessárias quando se tratar de determinados</t>
    </r>
    <r>
      <rPr>
        <sz val="8"/>
        <color rgb="FF000000"/>
        <rFont val="Calibri"/>
        <family val="2"/>
      </rPr>
      <t xml:space="preserve"> </t>
    </r>
    <r>
      <rPr>
        <sz val="8"/>
        <color rgb="FF000000"/>
        <rFont val="Calibri"/>
        <family val="2"/>
        <scheme val="minor"/>
      </rPr>
      <t xml:space="preserve">serviços que prescindam da dedicação exclusiva dos </t>
    </r>
  </si>
  <si>
    <t>trabalhadores da contratada para com a Administração.</t>
  </si>
  <si>
    <t>1. MÓDULOS</t>
  </si>
  <si>
    <t>MÃO DE OBRA</t>
  </si>
  <si>
    <t>Mão-de-obra vinculada à execução contratual</t>
  </si>
  <si>
    <t>Dados complementares para composição dos custos referente à mão-de-obra</t>
  </si>
  <si>
    <t>Tipo de serviço (mesmo serviço com características distintas)</t>
  </si>
  <si>
    <t>Classificação Brasileira de Ocupações (CBO)</t>
  </si>
  <si>
    <t>Salário normativo da categoria profissional</t>
  </si>
  <si>
    <t>Categoria profissional (vinculada à execução contratual)</t>
  </si>
  <si>
    <t>Data base da categoria (dia/mês/ano)</t>
  </si>
  <si>
    <r>
      <rPr>
        <b/>
        <sz val="8"/>
        <rFont val="Calibri"/>
        <family val="2"/>
      </rPr>
      <t xml:space="preserve">Nota 1: </t>
    </r>
    <r>
      <rPr>
        <sz val="8"/>
        <rFont val="Calibri"/>
        <family val="2"/>
      </rPr>
      <t>Deverá ser elaborado um quadro para cada tipo de serviço.</t>
    </r>
  </si>
  <si>
    <r>
      <rPr>
        <b/>
        <sz val="8"/>
        <rFont val="Calibri"/>
        <family val="2"/>
      </rPr>
      <t>Nota 2:</t>
    </r>
    <r>
      <rPr>
        <sz val="8"/>
        <rFont val="Calibri"/>
        <family val="2"/>
      </rPr>
      <t xml:space="preserve"> A planilha será calculada considerando o valor mensal do empregado.</t>
    </r>
  </si>
  <si>
    <t>Módulo 1 - Composição da Remuneração (Redação dada pela Instrução Normativa nº 7, de 2018)</t>
  </si>
  <si>
    <t>Base de cálculo do adicional de insalubridade:</t>
  </si>
  <si>
    <t>Número de horas da jornada de trabalho diária sobre as quais incide adicional noturno:</t>
  </si>
  <si>
    <t>Duração da hora noturna (em minutos):</t>
  </si>
  <si>
    <t>Módulo 1 - Composição da Remuneração</t>
  </si>
  <si>
    <t>Composição da Remuneração</t>
  </si>
  <si>
    <t>%</t>
  </si>
  <si>
    <t>Valor  (R$)</t>
  </si>
  <si>
    <t>A</t>
  </si>
  <si>
    <t>Salário base</t>
  </si>
  <si>
    <t>B</t>
  </si>
  <si>
    <t>Adicional de Periculosidade</t>
  </si>
  <si>
    <t>C</t>
  </si>
  <si>
    <t>Adicional de Insalubridade</t>
  </si>
  <si>
    <t>D</t>
  </si>
  <si>
    <t>Adicional Noturno</t>
  </si>
  <si>
    <t>E</t>
  </si>
  <si>
    <t>Adicional de Hora Noturna Reduzida</t>
  </si>
  <si>
    <t>G</t>
  </si>
  <si>
    <r>
      <t xml:space="preserve">Outros: </t>
    </r>
    <r>
      <rPr>
        <i/>
        <sz val="8"/>
        <rFont val="Calibri"/>
        <family val="2"/>
        <scheme val="minor"/>
      </rPr>
      <t>Especificar</t>
    </r>
  </si>
  <si>
    <t>Total</t>
  </si>
  <si>
    <r>
      <t>Nota 1:</t>
    </r>
    <r>
      <rPr>
        <sz val="8"/>
        <rFont val="Calibri"/>
        <family val="2"/>
      </rPr>
      <t xml:space="preserve"> O Módulo 1 refere-se ao valor mensal devido ao empregado pela prestação do serviço no período de 12 meses.</t>
    </r>
  </si>
  <si>
    <t>Nota 2: (Revogado pela Instrução Normativa nº 7, de 2018)</t>
  </si>
  <si>
    <t>Módulo 2 - Encargos e Benefícios Anuais, Mensais e Diários</t>
  </si>
  <si>
    <t>Submódulo 2.1 - 13º (décimo terceiro) Salário, Férias e Adicional de Férias</t>
  </si>
  <si>
    <t>2.1</t>
  </si>
  <si>
    <t>13º Salário, Férias e Adicioanl de Férias</t>
  </si>
  <si>
    <t>Valor (R$)</t>
  </si>
  <si>
    <t>13 º Salário</t>
  </si>
  <si>
    <t>Férias</t>
  </si>
  <si>
    <t>Adicional de Férias</t>
  </si>
  <si>
    <r>
      <rPr>
        <b/>
        <sz val="8"/>
        <rFont val="Calibri"/>
        <family val="2"/>
      </rPr>
      <t>Nota 1:</t>
    </r>
    <r>
      <rPr>
        <sz val="8"/>
        <rFont val="Calibri"/>
        <family val="2"/>
      </rPr>
      <t xml:space="preserve"> Como a planilha de custos e formação de preços é calculada </t>
    </r>
    <r>
      <rPr>
        <u/>
        <sz val="8"/>
        <rFont val="Calibri"/>
        <family val="2"/>
      </rPr>
      <t>mensalmente</t>
    </r>
    <r>
      <rPr>
        <sz val="8"/>
        <rFont val="Calibri"/>
        <family val="2"/>
      </rPr>
      <t xml:space="preserve">, provisiona-se proporcionalmente 1/12 (um doze avos) dos </t>
    </r>
    <r>
      <rPr>
        <sz val="8"/>
        <rFont val="Calibri"/>
        <family val="2"/>
        <scheme val="minor"/>
      </rPr>
      <t>valores referentes a gratificação natalina,</t>
    </r>
  </si>
  <si>
    <r>
      <t xml:space="preserve">férias e adicional de férias. </t>
    </r>
    <r>
      <rPr>
        <b/>
        <sz val="8"/>
        <rFont val="Calibri"/>
        <family val="2"/>
        <scheme val="minor"/>
      </rPr>
      <t>(Redação dada pela Instrução Normativa nº 7, de 2018)</t>
    </r>
  </si>
  <si>
    <r>
      <rPr>
        <b/>
        <sz val="8"/>
        <rFont val="Calibri"/>
        <family val="2"/>
      </rPr>
      <t>Nota 2:</t>
    </r>
    <r>
      <rPr>
        <sz val="8"/>
        <rFont val="Calibri"/>
        <family val="2"/>
      </rPr>
      <t xml:space="preserve"> O adicional de férias contido no Submódulo 2.1 corresponde a 1/3 (um terço) da remuneração que por sua vez é divido por 12 (doze) </t>
    </r>
    <r>
      <rPr>
        <sz val="8"/>
        <rFont val="Calibri"/>
        <family val="2"/>
        <scheme val="minor"/>
      </rPr>
      <t>conforme Nota 1 acima.</t>
    </r>
  </si>
  <si>
    <r>
      <rPr>
        <b/>
        <sz val="8"/>
        <rFont val="Calibri"/>
        <family val="2"/>
      </rPr>
      <t>Nota 3:</t>
    </r>
    <r>
      <rPr>
        <sz val="8"/>
        <rFont val="Calibri"/>
        <family val="2"/>
      </rPr>
      <t xml:space="preserve"> Levando em consideração a vigência contratual prevista no art. 57 da Lei nº 8.666, de 23 de junho de 1993, a rubrica férias tem como</t>
    </r>
    <r>
      <rPr>
        <sz val="8"/>
        <rFont val="Calibri"/>
        <family val="2"/>
        <scheme val="minor"/>
      </rPr>
      <t xml:space="preserve">  objetivo principal suprir a necessidade do </t>
    </r>
  </si>
  <si>
    <r>
      <t xml:space="preserve">pagamento das férias remuneradas ao final do contrato de 12 meses. Esta rubrica, quando da prorrogação contratual, torna-se custo não renovável.  </t>
    </r>
    <r>
      <rPr>
        <b/>
        <sz val="8"/>
        <rFont val="Calibri"/>
        <family val="2"/>
        <scheme val="minor"/>
      </rPr>
      <t>(Incluído pela Instrução Normativa nº</t>
    </r>
  </si>
  <si>
    <t xml:space="preserve"> 7, de 2018)</t>
  </si>
  <si>
    <t>Submódulo 2.2 - Encargos Previdenciários (GPS), Fundo de Garantia por Tempo de Serviço (FGTS) e outras contribuições</t>
  </si>
  <si>
    <t>2.2</t>
  </si>
  <si>
    <t>GPS, FGTS e outras contribuições</t>
  </si>
  <si>
    <t>INSS</t>
  </si>
  <si>
    <t>Salário educação</t>
  </si>
  <si>
    <t>SAT</t>
  </si>
  <si>
    <t>SESC ou SESI</t>
  </si>
  <si>
    <t>SENAI - SENAC</t>
  </si>
  <si>
    <t>F</t>
  </si>
  <si>
    <t>SEBRAE</t>
  </si>
  <si>
    <t>INCRA</t>
  </si>
  <si>
    <t>Subtotal</t>
  </si>
  <si>
    <t>H</t>
  </si>
  <si>
    <t>FGTS</t>
  </si>
  <si>
    <r>
      <rPr>
        <b/>
        <sz val="8"/>
        <rFont val="Calibri"/>
        <family val="2"/>
      </rPr>
      <t>Nota 1:</t>
    </r>
    <r>
      <rPr>
        <sz val="8"/>
        <rFont val="Calibri"/>
        <family val="2"/>
      </rPr>
      <t xml:space="preserve"> Os percentuais dos encargos previdenciários, do FGTS e demais contribuições são aqueles estabelecidos pela legislação vigente.</t>
    </r>
  </si>
  <si>
    <r>
      <rPr>
        <b/>
        <sz val="8"/>
        <rFont val="Calibri"/>
        <family val="2"/>
      </rPr>
      <t xml:space="preserve">Nota 2: </t>
    </r>
    <r>
      <rPr>
        <sz val="8"/>
        <rFont val="Calibri"/>
        <family val="2"/>
      </rPr>
      <t>O SAT a depender do grau de risco do serviço irá variar entre 1%, para risco leve, de 2%, para risco médio, e de 3% de risco grave.</t>
    </r>
  </si>
  <si>
    <r>
      <rPr>
        <b/>
        <sz val="8"/>
        <rFont val="Calibri"/>
        <family val="2"/>
      </rPr>
      <t>Nota 3:</t>
    </r>
    <r>
      <rPr>
        <sz val="8"/>
        <rFont val="Calibri"/>
        <family val="2"/>
      </rPr>
      <t xml:space="preserve"> Esses percentuais incidem sobre o Módulo 1, o Submódulo 2.1. </t>
    </r>
    <r>
      <rPr>
        <b/>
        <sz val="8"/>
        <rFont val="Calibri"/>
        <family val="2"/>
      </rPr>
      <t>(Redação dada pela Instrução Normativa nº 7, de 2018)</t>
    </r>
  </si>
  <si>
    <t>Deslocamentos por dia:</t>
  </si>
  <si>
    <t>Valor da passagem:</t>
  </si>
  <si>
    <t>Dias trabalhados:</t>
  </si>
  <si>
    <t>Desconto do  transporte:</t>
  </si>
  <si>
    <t>Valor auxílio alimentação por dia trabalhado:</t>
  </si>
  <si>
    <t>Desconto do auxílio alimentação:</t>
  </si>
  <si>
    <t>Submódulo 2.3 - Benefícios Mensais e Diários.</t>
  </si>
  <si>
    <t>2.3</t>
  </si>
  <si>
    <t>Benefícios Mensais e Diários</t>
  </si>
  <si>
    <t>Transporte</t>
  </si>
  <si>
    <t>Auxílio refeição/alimentação</t>
  </si>
  <si>
    <t>Assistência médica e familiar</t>
  </si>
  <si>
    <t>Auxílio creche</t>
  </si>
  <si>
    <t>Seguro de vida, invalidez e auxílio funeral</t>
  </si>
  <si>
    <r>
      <rPr>
        <b/>
        <sz val="8"/>
        <rFont val="Calibri"/>
        <family val="2"/>
      </rPr>
      <t>Nota 1:</t>
    </r>
    <r>
      <rPr>
        <sz val="8"/>
        <rFont val="Calibri"/>
        <family val="2"/>
      </rPr>
      <t xml:space="preserve"> O valor informado deverá ser o custo real do benefício (descontado o valor eventualmente pago pelo empregado).</t>
    </r>
  </si>
  <si>
    <r>
      <rPr>
        <b/>
        <sz val="8"/>
        <rFont val="Calibri"/>
        <family val="2"/>
      </rPr>
      <t>Nota 2:</t>
    </r>
    <r>
      <rPr>
        <sz val="8"/>
        <rFont val="Calibri"/>
        <family val="2"/>
      </rPr>
      <t xml:space="preserve"> Observar a previsão dos benefícios contidos em Acordos, Convenções e Dissídios Coletivos de Trabalho e atentar-se ao</t>
    </r>
    <r>
      <rPr>
        <sz val="8"/>
        <rFont val="Calibri"/>
        <family val="2"/>
        <scheme val="minor"/>
      </rPr>
      <t xml:space="preserve"> disposto no art. 6º desta Instrução Normativa.</t>
    </r>
  </si>
  <si>
    <t>Quadro-resumo do módulo 2 - Encargos e benefícios anuais, mensais e diários</t>
  </si>
  <si>
    <t>Encargos e Benefícios Anuais, Mensais e Diários</t>
  </si>
  <si>
    <t>13º (décimo terceiro) salário, férias e adicional de férias</t>
  </si>
  <si>
    <t xml:space="preserve">Total </t>
  </si>
  <si>
    <t>Módulo 3 - Provisão para Rescisão (Redação dada pela Instrução Normativa nº 7, de 2018)</t>
  </si>
  <si>
    <t>Módulo 3 - Provisão para Rescisão</t>
  </si>
  <si>
    <t>Provisão para Rescisão</t>
  </si>
  <si>
    <t>Aviso prévio indenizado</t>
  </si>
  <si>
    <t>Incidência do FGTS sobre aviso prévio indenizado</t>
  </si>
  <si>
    <t>Multa do FGTS e contribuição social sobre o aviso prévio indenizado</t>
  </si>
  <si>
    <t>Aviso prévio trabalhado</t>
  </si>
  <si>
    <t>Incidência do FGTS sobre aviso prévio trabalhado</t>
  </si>
  <si>
    <t>Multa do FGTS e contribuição social sobre o aviso prévio trabalhado</t>
  </si>
  <si>
    <t>Módulo 4 - Custo de Reposição do Profissional Ausente</t>
  </si>
  <si>
    <r>
      <t xml:space="preserve">Nota 1: </t>
    </r>
    <r>
      <rPr>
        <sz val="8"/>
        <rFont val="Calibri"/>
        <family val="2"/>
      </rPr>
      <t xml:space="preserve">Os itens que contemplam o módulo 4 se referem ao custo dos dias trabalhados pelo repositor/substituto, quando o empregado </t>
    </r>
    <r>
      <rPr>
        <sz val="8"/>
        <rFont val="Calibri"/>
        <family val="2"/>
        <scheme val="minor"/>
      </rPr>
      <t xml:space="preserve">alocado na prestação de serviço estiver ausente, </t>
    </r>
  </si>
  <si>
    <r>
      <t xml:space="preserve">conforme as previsões estabelecidas na legislação. </t>
    </r>
    <r>
      <rPr>
        <b/>
        <sz val="8"/>
        <rFont val="Calibri"/>
        <family val="2"/>
        <scheme val="minor"/>
      </rPr>
      <t>(Redação dada pela Instrução Normativa nº 7, de 2018)</t>
    </r>
  </si>
  <si>
    <r>
      <t>Nota 2:</t>
    </r>
    <r>
      <rPr>
        <b/>
        <sz val="8"/>
        <rFont val="Calibri"/>
        <family val="2"/>
      </rPr>
      <t xml:space="preserve"> (Revogado pela Instrução Normativa nº 7, de 2018)</t>
    </r>
  </si>
  <si>
    <t>Submódulo 4.1 - Substituto nas Ausências Legais  (Redação dada pela Instrução Normativa nº 7, de 2018)</t>
  </si>
  <si>
    <t>4.1</t>
  </si>
  <si>
    <t>Substituto nas Ausências Legais</t>
  </si>
  <si>
    <t>Substituto na cobertura de Férias</t>
  </si>
  <si>
    <t>Substituto na cobertura de Ausência legais</t>
  </si>
  <si>
    <t>Substituto na cobertura de Licença-paternidade</t>
  </si>
  <si>
    <t>Substituto na cobertura de Ausência por acidente de trabalho</t>
  </si>
  <si>
    <t>Substituto na cobertura de Afastamento maternidade</t>
  </si>
  <si>
    <r>
      <t xml:space="preserve">Substituto na cobertura de Outras ausências: </t>
    </r>
    <r>
      <rPr>
        <i/>
        <sz val="8"/>
        <rFont val="Calibri"/>
        <family val="2"/>
        <scheme val="minor"/>
      </rPr>
      <t>Especificar</t>
    </r>
  </si>
  <si>
    <t>Submódulo 4.2 - Substituto na Intrajornada (Redação dada pela Instrução Normativa nº 7, de 2018)</t>
  </si>
  <si>
    <t>4.2</t>
  </si>
  <si>
    <t xml:space="preserve">Substituto na Intrajornada </t>
  </si>
  <si>
    <t>Substituto na cobertura de Intervalo para repouso ou alimentação</t>
  </si>
  <si>
    <t>Quadro-Resumo do Módulo 4 - Custo de Reposição Profissional Ausente (Redação dada pela Instrução Normativa nº 7, de 2018)</t>
  </si>
  <si>
    <t>Custo de Reposição do Profissional Ausente</t>
  </si>
  <si>
    <t>Substituto na Intrajornada</t>
  </si>
  <si>
    <t>Módulo 5 - Insumos Diversos</t>
  </si>
  <si>
    <t>Insumos Diversos</t>
  </si>
  <si>
    <t>Uniformes</t>
  </si>
  <si>
    <t>Materiais</t>
  </si>
  <si>
    <r>
      <t xml:space="preserve">Nota: </t>
    </r>
    <r>
      <rPr>
        <sz val="8"/>
        <rFont val="Calibri"/>
        <family val="2"/>
      </rPr>
      <t>Valores mensais por empregado.</t>
    </r>
  </si>
  <si>
    <t>Módulo 6 - Custos Indiretos, Tributos e Lucro</t>
  </si>
  <si>
    <t>Custos Indiretos, Tributos e Lucro</t>
  </si>
  <si>
    <t>Custos Indiretos</t>
  </si>
  <si>
    <t>Cofins</t>
  </si>
  <si>
    <t>PIS</t>
  </si>
  <si>
    <t>ISS</t>
  </si>
  <si>
    <t>Lucro</t>
  </si>
  <si>
    <r>
      <t>Nota 1:</t>
    </r>
    <r>
      <rPr>
        <sz val="8"/>
        <rFont val="Calibri"/>
        <family val="2"/>
      </rPr>
      <t xml:space="preserve"> Custos Indiretos, Tributos e Lucro por empregado.</t>
    </r>
  </si>
  <si>
    <r>
      <t>Nota 2:</t>
    </r>
    <r>
      <rPr>
        <sz val="8"/>
        <rFont val="Calibri"/>
        <family val="2"/>
      </rPr>
      <t xml:space="preserve"> O valor referente a tributos é obtido aplicando-se o percentual sobre o valor do faturamento.</t>
    </r>
  </si>
  <si>
    <t>2. QUADRO-RESUMO DO CUSTO POR EMPREGADO</t>
  </si>
  <si>
    <t>Mão-de-obra vinculada à execução contratual (Valor por empregado)</t>
  </si>
  <si>
    <t>Subtotal (A + B + C + D + E)</t>
  </si>
  <si>
    <t>Valor total por empregado / mês</t>
  </si>
  <si>
    <t>3. QUADRO-RESUMO DO VALOR MENSAL DOS SERVIÇOS</t>
  </si>
  <si>
    <t>Tipo de Serviço (A)</t>
  </si>
  <si>
    <t>Valor Proposto por Empregado (B)</t>
  </si>
  <si>
    <t>Quant. de Empregados por Posto
(C)</t>
  </si>
  <si>
    <t>Valor Proposto por posto
(D) = (B x C)</t>
  </si>
  <si>
    <t>Quantidade de postos
(E)</t>
  </si>
  <si>
    <t>Valor Total do Serviço
(F) = (D x E)</t>
  </si>
  <si>
    <t>Valor mensal dos serviços (1 + 2 + 3)</t>
  </si>
  <si>
    <t>Escala de Trabalho</t>
  </si>
  <si>
    <t>Preço Mensal do Posto</t>
  </si>
  <si>
    <t>Número de Postos</t>
  </si>
  <si>
    <t>Valor Mensal (R$)</t>
  </si>
  <si>
    <t>Valor Anual  (R$)</t>
  </si>
  <si>
    <t>Valor Total do Contrato (R$)</t>
  </si>
  <si>
    <r>
      <rPr>
        <b/>
        <sz val="8"/>
        <rFont val="Calibri"/>
        <family val="2"/>
      </rPr>
      <t>Nota:</t>
    </r>
    <r>
      <rPr>
        <sz val="8"/>
        <rFont val="Calibri"/>
        <family val="2"/>
      </rPr>
      <t xml:space="preserve"> Nos casos de inclusão de outros tipos de postos, deve ser observado o disposto no item 4 do Anexo VI-A, desta Instrução Normativa.</t>
    </r>
  </si>
  <si>
    <t>ASSISTENTE ADMINISTRATIVO</t>
  </si>
  <si>
    <t>AUXILIAR ADMINISTRATIVO</t>
  </si>
  <si>
    <t>AUXILIAR DE LOGÍSTICA</t>
  </si>
  <si>
    <t>RECEPCIONISTA</t>
  </si>
  <si>
    <t>COPEIRO</t>
  </si>
  <si>
    <t>MOTORISTA DE AUTOMÓVEIS</t>
  </si>
  <si>
    <t>4110-10</t>
  </si>
  <si>
    <t>4110-05</t>
  </si>
  <si>
    <t>4141-40</t>
  </si>
  <si>
    <t>4221-05</t>
  </si>
  <si>
    <t>7823-05</t>
  </si>
  <si>
    <t>5134-25</t>
  </si>
  <si>
    <t>4. COMPLEMENTO</t>
  </si>
  <si>
    <t>Número de horas da jornada de trabalho diária:</t>
  </si>
  <si>
    <t>Valor total dos uniformes fornecidos durante a vigência do contrato:</t>
  </si>
  <si>
    <t>Valor total dos materiais fornecidos durante a vigência do contrato:</t>
  </si>
  <si>
    <t>Descrição</t>
  </si>
  <si>
    <t>Unidade de Fornecimento</t>
  </si>
  <si>
    <t>UNIDADE</t>
  </si>
  <si>
    <t>-</t>
  </si>
  <si>
    <t>Valor total</t>
  </si>
  <si>
    <t>PAR</t>
  </si>
  <si>
    <t>Valor unitário inicial</t>
  </si>
  <si>
    <t>DETERGENTE, COMPOSIÇÃO TESOATIVOS ANIÔNICOS, COADJUVANTE, PRESERVANTES, COMPONENTE ATIVO LINEAR ALQUIBENZENO SULFONATO DE SÓDIO, APLICAÇÃO REMOÇÃO DE GORDURAS DE LOUÇAS, TALHERES E PANELAS, AROMA  NATURAL, CARACTERÍSTICAS ADICIONAIS CONTÉM TENSOATIVO BIODEGRADÁVEL</t>
  </si>
  <si>
    <t>FRASCO 500 MILILITROS</t>
  </si>
  <si>
    <t>SABÃO PÓ, APLICAÇÃO LIMPEZA GERAL, ASPECTO FÍSICO PÓ, CARACTERÍSTICAS ADICIONAIS BIODEGRADÁVEL</t>
  </si>
  <si>
    <t>PACOTE 1 QUILOGRAMA</t>
  </si>
  <si>
    <t>ESPONJA LIMPEZA, MATERIAL LÃ AÇO, FORMATO ANATÔMICO, ABRASIVIDADE MÉDIA, APLICAÇÃO UTENSÍLIOS DOMÉSTICOS</t>
  </si>
  <si>
    <t>PACOTE 8 UNIDADES</t>
  </si>
  <si>
    <t>ESPONJA LIMPEZA, MATERIAL ESPUMA / FIBRA SINTÉTICA, FORMATO RETANGULAR, ABRASIVIDADE ALTA / MÍNIMA, APLICAÇÃO LIMPEZA GERAL, CARACTERÍSTICAS ADICIONAIS UMA FACE MACIA OUTRA ÁSPERA</t>
  </si>
  <si>
    <t>SABÃO BARRA, COMPOSIÇÃO BÁSICA SABÃO GLICERINADO, TIPO GLICERINA</t>
  </si>
  <si>
    <t>BARRA 200 GRAMAS</t>
  </si>
  <si>
    <t>SOLUÇÃO LIMPEZA MULTIUSO, ASPECTO FÍSICO LÍQUIDO, TIPO USO LIMPEZA E REMOÇÃO DE RESÍDUOS, COR INCOLOR</t>
  </si>
  <si>
    <t>PANO PRATO, MATERIAL ALGODÃO ALVEJADO, COMPRIMENTO 70 CM, LARGURA 40 CM, COR BRANCA</t>
  </si>
  <si>
    <t>FLANELA, MATERIAL ALGODÃO, COMPRIMENTO 40 CM, LARGURA 60 CM, COR BRANCA, CARACTERÍSTICAS ADICIONAIS ACABAMENTO NAS BORDAS</t>
  </si>
  <si>
    <t>GUARDANAPO DE PAPEL, MATERIAL CELULOSE, LARGURA 33 CM, COMPRIMENTO 33 CM, COR BRANCA, TIPO FOLHAS DUPLA</t>
  </si>
  <si>
    <t>PACOTE 50 UNIDADES</t>
  </si>
  <si>
    <t>DETERGENTE ÁCIDO, ASPECTO FÍSICO LÍQUIDO, COMPOSIÇÃO BÁSICA TENSOATIVOS ANIÔNICOS, CORANTE E ÁGUA, APLICAÇÃO LIMPEZA DE ALUMÍNIO</t>
  </si>
  <si>
    <t>COADOR CAFÉ, MATERIAL FLANELA, TAMANHO GRANDE (Nº 6), APLICAÇÃO PARA BULE, CARACTERÍSTICAS ADICIONAIS COM CABO</t>
  </si>
  <si>
    <t>ÁGUA SANITÁRIA, COMPOSIÇÃO QUÍMICA HIPOCLORITO DE SÓDIO, HIDRÓXIDO DE SÓDIO, CLORETO, COR INCOLOR, APLICAÇÃO LAVAGEM E ALVEJANTE DE ROUPAS, BANHEIRAS, PIAS, TIPO COMUM</t>
  </si>
  <si>
    <t>FRASCO 1000 MILILITROS</t>
  </si>
  <si>
    <t>ESCOVA ROUPA, MATERIAL CORPO PLÁSTICO, MATERIAL CERDAS PET</t>
  </si>
  <si>
    <t>LUVA BORRACHA; MATERIAL: LÁTEX NATURAL; USO: MULTIUSO; COR: AMARELA; TAMANHO: MÉDIO; CARACTERÍSTICAS ADICIONAIS: PALMA ANTIDERRAPANTE, INTERIOR LISO E TALCADO</t>
  </si>
  <si>
    <t>ADOÇANTE, ASPECTO FÍSICO LÍQUIDO TRANSPARENTE, À BASE DE SUCRALOSE OU ESTÉVIA, PRAZO VALIDADE 1 ANO, TIPO DIETÉTICO, CARACTERÍSTICAS ADICIONAIS BICO DOSADOR</t>
  </si>
  <si>
    <t>FRASCO 100 MILILITROS</t>
  </si>
  <si>
    <t>CHÁ ALIMENTAÇÃO, TIPO CHÁ MATE OU SIMILARES, USO ALIMENTÍCIO</t>
  </si>
  <si>
    <t>PACOTE COM 250 GRAMAS</t>
  </si>
  <si>
    <t>LUVA PROTEÇÃO, MATERIAL SILICONE, TAMANHO 37 CM, TIPO AMBIDESTRA, APLICAÇÃO PROTEÇÃO TÉRMICA, CARACTERÍSTICAS ADICIONAIS RESISTENTE À TEMPERATURA DE 60 A 260 ̈C, TIPO USO REUTILIZÁVEL</t>
  </si>
  <si>
    <t>ACENDEDOR MULTI-USO, PARA ACENDER FOGÃO, TIPO ISQUEIRO</t>
  </si>
  <si>
    <t>TRIPÉ (SUPORTE PARA COADOR), TAMANHO G, COM DIMENSÕES APROXIMADAS DE 53 CM DE LARGURA, BASE DE 24 CM E BOCA DE 19 CM</t>
  </si>
  <si>
    <t>RODO PARA PIA, MATERIAL CABO PLÁSTICO, MATERIAL SUPORTE PLÁSTICO, COMPRIMENTO SUPORTE 14 CM, QUANTIDADE BORRACHAS 1</t>
  </si>
  <si>
    <t>PORTA SABÃO, DETERGENTE E ESPONJA, MATERIAL PLÁSTICO RESISTENTE, APLICAÇÃO PIA DE COZINHA</t>
  </si>
  <si>
    <t>CANECO DE METAL, MATERIAL ALUMÍNIO, CAPACIDADE 3 A 4 L, MATERIAL CABO BAQUELITE, CARACTERÍSTICAS ADICIONAIS TIPO FERVEDOR, BICO ESCOADOR</t>
  </si>
  <si>
    <t>COLHER, MATERIAL CORPO AÇO INOXIDÁVEL, MATERIAL CABO AÇO INOXIDÁVEL, TAMANHO GRANDE, TIPO ARROZ</t>
  </si>
  <si>
    <t>PACOTE 500 UNIDADES</t>
  </si>
  <si>
    <t>CAFÉ APRESENTAÇÃO: TORRADO MOÍDO , INTENSIDADE: INTENSA OU EXTRA FORTE , TIPO: SUPERIOR , EMPACOTAMENTO: VÁCUO, CARACTERÍSTICAS COMPLEMENTARES: CONSTITUÍDOS DE GRÃOS TIPO 6 COB (CATEGORIA SUPERIOR), COM NO MÁXIMO 10% EM PESO DE GRÃOS COM DEFEITOS PRETOS, VERDES E/OU ARDIDOS (PVA) E AUSENTES DE GRÃOS PRETO-VERDES E FERMENTADOS, GOSTO PREDOMINANTE DE CAFÉ ARÁBICA, ADMITINDO-SE CAFÉ ROBUSTA (CONILON), NOTA DE QUALIDADE GLOBAL NA FAIXA DE 6 A 7,2 PONTOS, COM CERTIFICADO NO PROGRAMA DE QUALIDADE DO CAFÉ DA ABIC EM PLENA VALIDADE OU LAUDO DE AVALIAÇÃO DO CAFÉ, EMITIDO POR LABORATÓRIO ESPECIALIZADO DA REBLAS, MÁXIMO DE 7,2 NA ESCALA SENSORIAL DO CAFÉ, LAUDO DE MICROSCOPIA DO CAFÉ COM TOLERÂNCIA DE MÁXIMO 1% DE IMPUREZA E MÁXIMO 5% DE UMIDADE</t>
  </si>
  <si>
    <t>PACOTE 500,00 G</t>
  </si>
  <si>
    <t>AÇÚCAR TIPO: CRISTAL , PRAZO VALIDADE MÍNIMO: 12 MESES, CARACTERÍSTICAS COMPLEMENTARES: PENEIRADO, EMBALAGEM COM TABELA COM INFORMAÇÃO NUTRICIONAL, DATA DE FABRICAÇÃO, DE VALIDADE E LOTE DO PRODUTO.</t>
  </si>
  <si>
    <t>PACOTE 5,00 KG</t>
  </si>
  <si>
    <t>CAMISA UNIFORME; MATERIAL: 100% ALGODÃO; TIPO MANGA: CURTA; TIPO COLARINHO: GOLA POLO; COR: A DEFINIR; TAMANHO: VARIADO; TIPO USO: UNISSEX; CARACTERÍSTICAS ADICIONAIS: CONFORME MODELO ACORDADO COM A CONTRATADA, COM LOGOTIPO DE IDENTIFICAÇÃO DA CONTRATADA</t>
  </si>
  <si>
    <t>CALÇA; MATERIAL: JEANS; MODELO: MASCULINO/FEMININO; TAMANHO: VARIADO; CARACTERÍSTICAS COMPLEMENTARES: COM ZÍPER DE METAL INOXIDÁVEL, TIPO BOLSO: 2 FRONTAIS FACA E 2 TRASEIROS; COR: A DEFINIR</t>
  </si>
  <si>
    <t>JALECO; MATERIAL: OXFORD; TIPO: CURTO; TIPO MANGA: CURTA; QUANTIDADE BOTÕES: 5 UM; QUANTIDADE BOLSOS: 2 UM; TAMANHO: VARIADO; COR: VARIADA; TIPO GOLA: GOLA EM "V"; POSIÇÃO BOLSOS: FRONTAIS INFERIORES; TIPO ABERTURA: FRONTAL; USO: UNIFORME</t>
  </si>
  <si>
    <t>CALÇA; MATERIAL: 67% ALGODÃO / 33% POLIÉSTER; MODELO: UNISSEX; QUANTIDADE BOLSOS: 4; TIPO BOLSO: 2 FRONTAIS E 2 TRASEIROS; TIPO CÓS: COM ELÁSTICO; TAMANHO: VARIADO; CARACTERÍSTICAS ADICIONAIS: COM ELÁSTICO NA CINTURA E CORDÃO; APLICAÇÃO: UNIFORME, CARACTERÍSTICAS COMPLEMENTARES: COR A DEFINIR</t>
  </si>
  <si>
    <t>AVENTAL; MATERIAL: ALGODÃO; MODELO: UNISSEX; COR: BRANCA; CARACTERÍSTICAS ADICIONAIS: MEIA SAIA; TAMANHO: ÚNICO; CARACTERÍSTICAS COMPLEMENTARES: TIPO DOMÉSTICO</t>
  </si>
  <si>
    <t>TOUCA; MATERIAL: TECIDO; COR: BRANCA; APLICAÇÃO: COZINHA INDUSTRIAL; CARACTERÍSTICAS COMPLEMENTARES: TIPO "FILÓ"</t>
  </si>
  <si>
    <t>TÊNIS; MATERIAL: COURO/COURO SINTÉTICO; MATERIAL SOLA: BORRACHA; TAMANHO: SOB MEDIDA; CARACTERÍSTICAS ADICIONAIS: CALCANHEIRA COM GEL, CARACTERÍSTICAS COMPLEMENTARES: COM CADARÇO, SOLADO ANTIDERRAPANTE, PALMILHA ACOLCHOADA</t>
  </si>
  <si>
    <t>OUTROS MATERIAIS NÃO PREVISTOS, SE HOUVER (especificar em lista anexa e incluir apenas o valor total nesta linha)</t>
  </si>
  <si>
    <t>Quantidade por posto</t>
  </si>
  <si>
    <t>TALHER DESCARTÁVEL, MATERIAL PLÁSTICO, COMPRIMEMTO 9 CM,  COR: CRISTAL, TIPO: MEXEDOR DE CAFEZINHO, CARACTERÍSTICAS ADICIONAIS: RESISTENTE</t>
  </si>
  <si>
    <t>Valor total dos equipamentos fornecidos durante a vigência do contrato:</t>
  </si>
  <si>
    <t>Equipamentos</t>
  </si>
  <si>
    <t>OUTROS EQUIPAMENTOS NÃO PREVISTOS, SE HOUVER (especificar em lista anexa e incluir apenas o valor total nesta linha)</t>
  </si>
  <si>
    <t>MEIA VESTUÁRIO, MATERIAL: 100% ALGODÃO, TIPO: ESPORTIVA, COR: PRETA, TAMANHO: VARIADO, APLICAÇÃO: ADULTO, CARACTERÍSTICAS ADICIONAIS: CANO LONGO</t>
  </si>
  <si>
    <t>CAMISA UNIFORME, MATERIAL 67% POLIÉSTER E 33 % ALGODÃO, TIPO BOLSO: CHAPEADO SEM TAMPA, TIPO COLARINHO: ENTRETELADO/INDEFORMÁVEL/PESPONTADO, TIPO CAMISA: SOCIAL, COR: BRANCA, TAMANHO: SOB MEDIDA, CARACTERÍSTICAS ADICIONAIS: ABERTURA FRONTAL COM FECHAMENTO POR BOTÕES BRANCOS, TIPO DE MANGA: COMPRIDA COM PUNHO SIMPLES/PESPONTADO.</t>
  </si>
  <si>
    <t>CALÇA; MATERIAL: 67% ALGODÃO E 33% POLIÉSTER; MODELO: SOCIAL; TIPO BOLSO: LATERAL E TRASEIRO; TAMANHO: VARIADO; COR: A DEFINIR</t>
  </si>
  <si>
    <t>MEIA VESTUÁRIO, MATERIAL: 100% POLIAMIDA, COR: PRETA, TIPO: SOCIAL, TAMANHO: VARIADO, CARACTERÍSTICAS ADICIONAIS: CANO LONGO</t>
  </si>
  <si>
    <t>SAPATO; TIPO: SOCIAL; MATERIAL: COURO/ COURO SINTÉTICO; COR: PRETA; CARACTERÍSTICAS ADICIONAIS: COM CADARÇO; TAMANHO: VARIADO; MATERIAL SOLA: BORRACHA ANTIDERRAPANTE; MATERIAL CADARÇO: ALGODÃO; MATERIAL PALMILHA: COURO</t>
  </si>
  <si>
    <t>CARRINHO DISTRIBUIÇÃO; MATERIAL BANDEJA: AÇO INOXIDÁVEL; MATERIAL ESTRUTURA: AÇO INOXIDÁVEL; TIPO: 2 BANDEJAS; TIPO RODÍZIO: 4 GIRATÓRIOS; APLICAÇÃO: TRANSPORTE CHÁ E CAFÉ; COMPRIMENTO: 100 CM; LARGURA: 53 CM; ALTURA: 85 CM; CARACTERÍSTICAS ADICIONAIS: BANDEJAS COM BORDAS TIPO GRADIL PARA EVITAR; QUEDA VIDA ÚTIL ESTIMADA: 5 ANOS </t>
  </si>
  <si>
    <t>Pesquisa de Preços</t>
  </si>
  <si>
    <t>Goiânia-GO</t>
  </si>
  <si>
    <t>OUTROS SERVIÇOS TERCEIRIZADOS</t>
  </si>
  <si>
    <t>CCT 2022/2024 GO000091/2022 /
ACT 2022/2023 GO000680/2022</t>
  </si>
  <si>
    <t>Outros: Taxa de Aprimoramento (Cláusula 22ª da Convenção Coletiva de Trabalho GO000091/2022)</t>
  </si>
  <si>
    <t>Outros: Prêmio por tempo de serviço (Cláusula 9ª do ACT 2022/2023) -  Cálculo: (Salário base x 0,015 x 36) / 60
Estimativa de diária (Cláusula 10ª do ACT 2022/2023) - Cálculo: (valor diária acima de 100Km / 12) x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</si>
</sst>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quot;R$ &quot;* #,##0.00_);_(&quot;R$ &quot;* \(#,##0.00\);_(&quot;R$ &quot;* &quot;-&quot;??_);_(@_)"/>
    <numFmt numFmtId="165" formatCode="&quot;R$&quot;\ #,##0.00"/>
    <numFmt numFmtId="166" formatCode="0.000%"/>
    <numFmt numFmtId="167" formatCode="0.0000%"/>
    <numFmt numFmtId="168" formatCode="0.0"/>
    <numFmt numFmtId="169" formatCode="_(&quot;R$ &quot;* #,##0.0000_);_(&quot;R$ &quot;* \(#,##0.0000\);_(&quot;R$ &quot;* &quot;-&quot;??_);_(@_)"/>
  </numFmts>
  <fonts count="16" x14ac:knownFonts="1">
    <font>
      <sz val="11"/>
      <color theme="1"/>
      <name val="Calibri"/>
      <family val="2"/>
      <scheme val="minor"/>
    </font>
    <font>
      <sz val="11"/>
      <color indexed="8"/>
      <name val="Calibri"/>
      <family val="2"/>
    </font>
    <font>
      <sz val="8"/>
      <color indexed="8"/>
      <name val="Calibri"/>
      <family val="2"/>
    </font>
    <font>
      <sz val="8"/>
      <name val="Calibri"/>
      <family val="2"/>
    </font>
    <font>
      <b/>
      <sz val="8"/>
      <name val="Calibri"/>
      <family val="2"/>
    </font>
    <font>
      <sz val="8"/>
      <color theme="1"/>
      <name val="Calibri"/>
      <family val="2"/>
      <scheme val="minor"/>
    </font>
    <font>
      <b/>
      <sz val="8"/>
      <color indexed="8"/>
      <name val="Calibri"/>
      <family val="2"/>
      <scheme val="minor"/>
    </font>
    <font>
      <sz val="8"/>
      <name val="Calibri"/>
      <family val="2"/>
      <scheme val="minor"/>
    </font>
    <font>
      <b/>
      <sz val="8"/>
      <name val="Calibri"/>
      <family val="2"/>
      <scheme val="minor"/>
    </font>
    <font>
      <i/>
      <sz val="8"/>
      <name val="Calibri"/>
      <family val="2"/>
      <scheme val="minor"/>
    </font>
    <font>
      <b/>
      <sz val="8"/>
      <color theme="1"/>
      <name val="Calibri"/>
      <family val="2"/>
      <scheme val="minor"/>
    </font>
    <font>
      <b/>
      <sz val="8"/>
      <color rgb="FF000000"/>
      <name val="Calibri"/>
      <family val="2"/>
      <scheme val="minor"/>
    </font>
    <font>
      <sz val="8"/>
      <color rgb="FF000000"/>
      <name val="Calibri"/>
      <family val="2"/>
    </font>
    <font>
      <sz val="8"/>
      <color rgb="FF000000"/>
      <name val="Calibri"/>
      <family val="2"/>
      <scheme val="minor"/>
    </font>
    <font>
      <b/>
      <i/>
      <sz val="8"/>
      <name val="Calibri"/>
      <family val="2"/>
      <scheme val="minor"/>
    </font>
    <font>
      <u/>
      <sz val="8"/>
      <name val="Calibri"/>
      <family val="2"/>
    </font>
  </fonts>
  <fills count="3">
    <fill>
      <patternFill patternType="none"/>
    </fill>
    <fill>
      <patternFill patternType="gray125"/>
    </fill>
    <fill>
      <patternFill patternType="solid">
        <fgColor theme="0" tint="-0.14999847407452621"/>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hair">
        <color indexed="64"/>
      </bottom>
      <diagonal/>
    </border>
    <border>
      <left/>
      <right/>
      <top style="hair">
        <color indexed="64"/>
      </top>
      <bottom style="hair">
        <color indexed="64"/>
      </bottom>
      <diagonal/>
    </border>
  </borders>
  <cellStyleXfs count="2">
    <xf numFmtId="0" fontId="0" fillId="0" borderId="0"/>
    <xf numFmtId="9" fontId="1" fillId="0" borderId="0" applyFont="0" applyFill="0" applyBorder="0" applyAlignment="0" applyProtection="0"/>
  </cellStyleXfs>
  <cellXfs count="163">
    <xf numFmtId="0" fontId="0" fillId="0" borderId="0" xfId="0"/>
    <xf numFmtId="0" fontId="7" fillId="0" borderId="1" xfId="0" applyFont="1" applyBorder="1" applyAlignment="1">
      <alignment horizontal="left" vertical="center" wrapText="1"/>
    </xf>
    <xf numFmtId="164" fontId="7" fillId="0" borderId="1" xfId="0" applyNumberFormat="1" applyFont="1" applyBorder="1" applyAlignment="1">
      <alignment horizontal="left" vertical="center" wrapText="1"/>
    </xf>
    <xf numFmtId="164" fontId="8" fillId="0" borderId="1" xfId="0" applyNumberFormat="1" applyFont="1" applyBorder="1" applyAlignment="1">
      <alignment horizontal="left" vertical="center" wrapText="1"/>
    </xf>
    <xf numFmtId="0" fontId="7" fillId="2" borderId="0" xfId="0" applyFont="1" applyFill="1" applyAlignment="1" applyProtection="1">
      <alignment horizontal="left" vertical="center" wrapText="1"/>
      <protection locked="0"/>
    </xf>
    <xf numFmtId="0" fontId="7" fillId="0" borderId="0" xfId="0" applyFont="1" applyAlignment="1">
      <alignment horizontal="left" vertical="center" wrapText="1"/>
    </xf>
    <xf numFmtId="14" fontId="7" fillId="2" borderId="0" xfId="0" applyNumberFormat="1" applyFont="1" applyFill="1" applyAlignment="1" applyProtection="1">
      <alignment horizontal="left" vertical="center" wrapText="1"/>
      <protection locked="0"/>
    </xf>
    <xf numFmtId="0" fontId="10" fillId="0" borderId="0" xfId="0" applyFont="1" applyAlignment="1">
      <alignment horizontal="left" vertical="center" wrapText="1"/>
    </xf>
    <xf numFmtId="0" fontId="5" fillId="0" borderId="0" xfId="0" applyFont="1" applyAlignment="1">
      <alignment horizontal="left" vertical="center" wrapText="1"/>
    </xf>
    <xf numFmtId="0" fontId="8" fillId="0" borderId="0" xfId="0" applyFont="1" applyAlignment="1">
      <alignment horizontal="left" vertical="center" wrapText="1"/>
    </xf>
    <xf numFmtId="0" fontId="8" fillId="0" borderId="1" xfId="0" applyFont="1" applyBorder="1" applyAlignment="1">
      <alignment horizontal="left" vertical="center" wrapText="1"/>
    </xf>
    <xf numFmtId="0" fontId="7" fillId="2" borderId="1" xfId="0" applyFont="1" applyFill="1" applyBorder="1" applyAlignment="1" applyProtection="1">
      <alignment horizontal="left" vertical="center" wrapText="1"/>
      <protection locked="0"/>
    </xf>
    <xf numFmtId="164" fontId="7" fillId="2" borderId="1" xfId="0" applyNumberFormat="1" applyFont="1" applyFill="1" applyBorder="1" applyAlignment="1" applyProtection="1">
      <alignment horizontal="left" vertical="center" wrapText="1"/>
      <protection locked="0"/>
    </xf>
    <xf numFmtId="166" fontId="7" fillId="2" borderId="1" xfId="0" applyNumberFormat="1" applyFont="1" applyFill="1" applyBorder="1" applyAlignment="1" applyProtection="1">
      <alignment horizontal="left" vertical="center" wrapText="1"/>
      <protection locked="0"/>
    </xf>
    <xf numFmtId="1" fontId="7" fillId="0" borderId="1" xfId="0" applyNumberFormat="1" applyFont="1" applyBorder="1" applyAlignment="1">
      <alignment horizontal="left" vertical="center" wrapText="1"/>
    </xf>
    <xf numFmtId="0" fontId="7" fillId="0" borderId="4" xfId="0" applyFont="1" applyBorder="1" applyAlignment="1">
      <alignment horizontal="left" vertical="center" wrapText="1"/>
    </xf>
    <xf numFmtId="0" fontId="9" fillId="0" borderId="0" xfId="0" applyFont="1" applyAlignment="1">
      <alignment horizontal="left" vertical="center" wrapText="1"/>
    </xf>
    <xf numFmtId="167" fontId="7" fillId="2" borderId="1" xfId="0" applyNumberFormat="1" applyFont="1" applyFill="1" applyBorder="1" applyAlignment="1" applyProtection="1">
      <alignment horizontal="left" vertical="center" wrapText="1"/>
      <protection locked="0"/>
    </xf>
    <xf numFmtId="0" fontId="7" fillId="0" borderId="0" xfId="0" applyFont="1" applyAlignment="1">
      <alignment horizontal="left" wrapText="1"/>
    </xf>
    <xf numFmtId="43" fontId="7" fillId="0" borderId="1" xfId="0" applyNumberFormat="1" applyFont="1" applyBorder="1" applyAlignment="1">
      <alignment horizontal="left" vertical="center" wrapText="1"/>
    </xf>
    <xf numFmtId="0" fontId="7" fillId="0" borderId="1" xfId="0" applyFont="1" applyBorder="1" applyAlignment="1">
      <alignment horizontal="left" vertical="center" wrapText="1"/>
    </xf>
    <xf numFmtId="0" fontId="8" fillId="0" borderId="1" xfId="0" applyFont="1" applyBorder="1" applyAlignment="1">
      <alignment horizontal="left" vertical="center" wrapText="1"/>
    </xf>
    <xf numFmtId="0" fontId="7" fillId="0" borderId="0" xfId="0" applyFont="1" applyBorder="1" applyAlignment="1">
      <alignment horizontal="left" vertical="center" wrapText="1"/>
    </xf>
    <xf numFmtId="0" fontId="8" fillId="0" borderId="13" xfId="0" applyFont="1" applyBorder="1" applyAlignment="1">
      <alignment horizontal="left" vertical="center" wrapText="1"/>
    </xf>
    <xf numFmtId="0" fontId="8" fillId="0" borderId="0" xfId="0" applyFont="1" applyBorder="1" applyAlignment="1">
      <alignment horizontal="left" vertical="center" wrapText="1"/>
    </xf>
    <xf numFmtId="0" fontId="5" fillId="0" borderId="0" xfId="0" applyFont="1" applyAlignment="1">
      <alignment horizontal="left" vertical="center" wrapText="1"/>
    </xf>
    <xf numFmtId="0" fontId="7" fillId="0" borderId="1" xfId="0" applyFont="1" applyBorder="1" applyAlignment="1">
      <alignment horizontal="left" vertical="center" wrapText="1"/>
    </xf>
    <xf numFmtId="0" fontId="7" fillId="0" borderId="0" xfId="0" applyFont="1" applyAlignment="1">
      <alignment horizontal="left" vertical="center" wrapText="1"/>
    </xf>
    <xf numFmtId="0" fontId="8" fillId="0" borderId="8" xfId="0" applyFont="1" applyBorder="1" applyAlignment="1">
      <alignment horizontal="left" vertical="center" wrapText="1"/>
    </xf>
    <xf numFmtId="0" fontId="7" fillId="0" borderId="1" xfId="0" applyFont="1" applyBorder="1" applyAlignment="1">
      <alignment horizontal="left" vertical="center" wrapText="1"/>
    </xf>
    <xf numFmtId="0" fontId="8" fillId="0" borderId="1" xfId="0" applyFont="1" applyBorder="1" applyAlignment="1">
      <alignment horizontal="left" vertical="center" wrapText="1"/>
    </xf>
    <xf numFmtId="0" fontId="7" fillId="0" borderId="0" xfId="0" applyFont="1" applyAlignment="1">
      <alignment horizontal="left" vertical="center" wrapText="1"/>
    </xf>
    <xf numFmtId="0" fontId="8" fillId="0" borderId="0" xfId="0" applyFont="1" applyAlignment="1">
      <alignment horizontal="left" vertical="center" wrapText="1"/>
    </xf>
    <xf numFmtId="0" fontId="8" fillId="0" borderId="0" xfId="0" applyFont="1" applyBorder="1" applyAlignment="1">
      <alignment horizontal="left" vertical="center" wrapText="1"/>
    </xf>
    <xf numFmtId="0" fontId="8" fillId="0" borderId="3" xfId="0" applyFont="1" applyBorder="1" applyAlignment="1">
      <alignment horizontal="left" vertical="center" wrapText="1"/>
    </xf>
    <xf numFmtId="0" fontId="8" fillId="0" borderId="6" xfId="0" applyFont="1" applyBorder="1" applyAlignment="1">
      <alignment horizontal="left" vertical="center" wrapText="1"/>
    </xf>
    <xf numFmtId="0" fontId="8" fillId="0" borderId="7" xfId="0" applyFont="1" applyBorder="1" applyAlignment="1">
      <alignment horizontal="left" vertical="center" wrapText="1"/>
    </xf>
    <xf numFmtId="0" fontId="8" fillId="0" borderId="4" xfId="0" applyFont="1" applyBorder="1" applyAlignment="1">
      <alignment horizontal="left" vertical="center" wrapText="1"/>
    </xf>
    <xf numFmtId="0" fontId="8" fillId="0" borderId="5" xfId="0" applyFont="1" applyBorder="1" applyAlignment="1">
      <alignment horizontal="left" vertical="center" wrapText="1"/>
    </xf>
    <xf numFmtId="0" fontId="7" fillId="0" borderId="1" xfId="0" applyFont="1" applyBorder="1" applyAlignment="1">
      <alignment horizontal="left" vertical="center" wrapText="1"/>
    </xf>
    <xf numFmtId="0" fontId="8" fillId="0" borderId="8" xfId="0" applyFont="1" applyBorder="1" applyAlignment="1">
      <alignment horizontal="left" vertical="center" wrapText="1"/>
    </xf>
    <xf numFmtId="0" fontId="8" fillId="0" borderId="0" xfId="0" applyFont="1" applyAlignment="1">
      <alignment horizontal="left" vertical="center" wrapText="1"/>
    </xf>
    <xf numFmtId="0" fontId="7" fillId="0" borderId="0" xfId="0" applyFont="1" applyAlignment="1">
      <alignment horizontal="left" vertical="center" wrapText="1"/>
    </xf>
    <xf numFmtId="0" fontId="8" fillId="0" borderId="4" xfId="0" applyFont="1" applyBorder="1" applyAlignment="1">
      <alignment horizontal="left" vertical="center" wrapText="1"/>
    </xf>
    <xf numFmtId="0" fontId="8" fillId="0" borderId="1" xfId="0" applyFont="1" applyBorder="1" applyAlignment="1">
      <alignment horizontal="left" vertical="center" wrapText="1"/>
    </xf>
    <xf numFmtId="0" fontId="8" fillId="0" borderId="6" xfId="0" applyFont="1" applyBorder="1" applyAlignment="1">
      <alignment horizontal="left" vertical="center" wrapText="1"/>
    </xf>
    <xf numFmtId="0" fontId="8" fillId="0" borderId="7" xfId="0" applyFont="1" applyBorder="1" applyAlignment="1">
      <alignment horizontal="left" vertical="center" wrapText="1"/>
    </xf>
    <xf numFmtId="0" fontId="8" fillId="0" borderId="3" xfId="0" applyFont="1" applyBorder="1" applyAlignment="1">
      <alignment horizontal="left" vertical="center" wrapText="1"/>
    </xf>
    <xf numFmtId="0" fontId="8" fillId="0" borderId="0" xfId="0" applyFont="1" applyBorder="1" applyAlignment="1">
      <alignment horizontal="left" vertical="center" wrapText="1"/>
    </xf>
    <xf numFmtId="0" fontId="8" fillId="0" borderId="5" xfId="0" applyFont="1" applyBorder="1" applyAlignment="1">
      <alignment horizontal="left" vertical="center" wrapText="1"/>
    </xf>
    <xf numFmtId="0" fontId="7" fillId="0" borderId="9" xfId="0" applyFont="1" applyBorder="1" applyAlignment="1">
      <alignment horizontal="left" vertical="center" wrapText="1"/>
    </xf>
    <xf numFmtId="0" fontId="7" fillId="0" borderId="2" xfId="0" applyFont="1" applyBorder="1" applyAlignment="1">
      <alignment horizontal="left" vertical="center" wrapText="1"/>
    </xf>
    <xf numFmtId="0" fontId="7" fillId="0" borderId="6" xfId="0" applyFont="1" applyBorder="1" applyAlignment="1">
      <alignment horizontal="left" vertical="center" wrapText="1"/>
    </xf>
    <xf numFmtId="0" fontId="7" fillId="0" borderId="7" xfId="0" applyFont="1" applyBorder="1" applyAlignment="1">
      <alignment horizontal="left" vertical="center" wrapText="1"/>
    </xf>
    <xf numFmtId="0" fontId="7" fillId="0" borderId="10" xfId="0" applyFont="1" applyBorder="1" applyAlignment="1">
      <alignment horizontal="left" vertical="center" wrapText="1"/>
    </xf>
    <xf numFmtId="0" fontId="7" fillId="0" borderId="11" xfId="0" applyFont="1" applyBorder="1" applyAlignment="1">
      <alignment horizontal="left" vertical="center" wrapText="1"/>
    </xf>
    <xf numFmtId="0" fontId="8" fillId="0" borderId="12" xfId="0" applyFont="1" applyBorder="1" applyAlignment="1">
      <alignment horizontal="left" vertical="center" wrapText="1"/>
    </xf>
    <xf numFmtId="0" fontId="14" fillId="0" borderId="0" xfId="0" applyFont="1" applyBorder="1" applyAlignment="1" applyProtection="1">
      <alignment horizontal="left" vertical="center" wrapText="1"/>
    </xf>
    <xf numFmtId="0" fontId="9" fillId="0" borderId="0" xfId="0" applyFont="1" applyBorder="1" applyAlignment="1" applyProtection="1">
      <alignment horizontal="left" vertical="center" wrapText="1"/>
    </xf>
    <xf numFmtId="164" fontId="7" fillId="0" borderId="0" xfId="0" applyNumberFormat="1" applyFont="1" applyFill="1" applyBorder="1" applyAlignment="1" applyProtection="1">
      <alignment horizontal="left" vertical="center" wrapText="1"/>
    </xf>
    <xf numFmtId="0" fontId="7" fillId="0" borderId="0" xfId="0" applyFont="1" applyBorder="1" applyAlignment="1" applyProtection="1">
      <alignment horizontal="left" vertical="center" wrapText="1"/>
    </xf>
    <xf numFmtId="0" fontId="8" fillId="0" borderId="4" xfId="0" applyFont="1" applyBorder="1" applyAlignment="1">
      <alignment horizontal="left" vertical="center"/>
    </xf>
    <xf numFmtId="0" fontId="8" fillId="0" borderId="10" xfId="0" applyFont="1" applyBorder="1" applyAlignment="1">
      <alignment horizontal="left" vertical="center"/>
    </xf>
    <xf numFmtId="0" fontId="7" fillId="0" borderId="5" xfId="0" applyFont="1" applyBorder="1" applyAlignment="1">
      <alignment horizontal="left" vertical="center" wrapText="1"/>
    </xf>
    <xf numFmtId="0" fontId="7" fillId="0" borderId="3" xfId="0" applyFont="1" applyBorder="1" applyAlignment="1">
      <alignment horizontal="left" vertical="center" wrapText="1"/>
    </xf>
    <xf numFmtId="0" fontId="7" fillId="0" borderId="14" xfId="0" applyFont="1" applyBorder="1" applyAlignment="1">
      <alignment horizontal="left" vertical="center" wrapText="1"/>
    </xf>
    <xf numFmtId="0" fontId="7" fillId="2" borderId="2" xfId="0" applyFont="1" applyFill="1" applyBorder="1" applyAlignment="1" applyProtection="1">
      <alignment horizontal="left" vertical="center" wrapText="1"/>
      <protection locked="0"/>
    </xf>
    <xf numFmtId="0" fontId="7" fillId="2" borderId="5" xfId="0" applyFont="1" applyFill="1" applyBorder="1" applyAlignment="1" applyProtection="1">
      <alignment horizontal="left" vertical="center" wrapText="1"/>
      <protection locked="0"/>
    </xf>
    <xf numFmtId="0" fontId="7" fillId="2" borderId="3" xfId="0" applyFont="1" applyFill="1" applyBorder="1" applyAlignment="1" applyProtection="1">
      <alignment horizontal="left" vertical="center" wrapText="1"/>
      <protection locked="0"/>
    </xf>
    <xf numFmtId="0" fontId="8" fillId="0" borderId="10" xfId="0" applyFont="1" applyBorder="1" applyAlignment="1">
      <alignment horizontal="left" vertical="center" wrapText="1"/>
    </xf>
    <xf numFmtId="166" fontId="7" fillId="2" borderId="3" xfId="0" applyNumberFormat="1" applyFont="1" applyFill="1" applyBorder="1" applyAlignment="1" applyProtection="1">
      <alignment horizontal="left" vertical="center" wrapText="1"/>
      <protection locked="0"/>
    </xf>
    <xf numFmtId="166" fontId="8" fillId="0" borderId="3" xfId="0" applyNumberFormat="1" applyFont="1" applyBorder="1" applyAlignment="1">
      <alignment horizontal="left" vertical="center" wrapText="1"/>
    </xf>
    <xf numFmtId="0" fontId="7" fillId="2" borderId="7" xfId="0" applyFont="1" applyFill="1" applyBorder="1" applyAlignment="1" applyProtection="1">
      <alignment horizontal="left" vertical="center" wrapText="1"/>
      <protection locked="0"/>
    </xf>
    <xf numFmtId="0" fontId="7" fillId="2" borderId="4" xfId="0" applyFont="1" applyFill="1" applyBorder="1" applyAlignment="1" applyProtection="1">
      <alignment horizontal="left" vertical="center" wrapText="1"/>
      <protection locked="0"/>
    </xf>
    <xf numFmtId="0" fontId="7" fillId="2" borderId="10" xfId="0" applyFont="1" applyFill="1" applyBorder="1" applyAlignment="1" applyProtection="1">
      <alignment horizontal="left" vertical="center" wrapText="1"/>
      <protection locked="0"/>
    </xf>
    <xf numFmtId="10" fontId="7" fillId="2" borderId="3" xfId="0" applyNumberFormat="1" applyFont="1" applyFill="1" applyBorder="1" applyAlignment="1" applyProtection="1">
      <alignment horizontal="left" vertical="center" wrapText="1"/>
      <protection locked="0"/>
    </xf>
    <xf numFmtId="167" fontId="7" fillId="2" borderId="3" xfId="0" applyNumberFormat="1" applyFont="1" applyFill="1" applyBorder="1" applyAlignment="1" applyProtection="1">
      <alignment horizontal="left" vertical="center" wrapText="1"/>
      <protection locked="0"/>
    </xf>
    <xf numFmtId="0" fontId="9" fillId="0" borderId="16" xfId="0" applyFont="1" applyBorder="1" applyAlignment="1" applyProtection="1">
      <alignment horizontal="left" vertical="center" wrapText="1"/>
    </xf>
    <xf numFmtId="0" fontId="9" fillId="0" borderId="16" xfId="0" applyFont="1" applyFill="1" applyBorder="1" applyAlignment="1" applyProtection="1">
      <alignment horizontal="left" vertical="center" wrapText="1"/>
    </xf>
    <xf numFmtId="164" fontId="7" fillId="2" borderId="16" xfId="0" applyNumberFormat="1" applyFont="1" applyFill="1" applyBorder="1" applyAlignment="1" applyProtection="1">
      <alignment horizontal="left" vertical="center" wrapText="1"/>
      <protection locked="0"/>
    </xf>
    <xf numFmtId="0" fontId="9" fillId="0" borderId="15" xfId="0" applyFont="1" applyBorder="1" applyAlignment="1" applyProtection="1">
      <alignment horizontal="left" vertical="center" wrapText="1"/>
    </xf>
    <xf numFmtId="164" fontId="7" fillId="2" borderId="15" xfId="0" applyNumberFormat="1" applyFont="1" applyFill="1" applyBorder="1" applyAlignment="1" applyProtection="1">
      <alignment horizontal="left" vertical="center" wrapText="1"/>
      <protection locked="0"/>
    </xf>
    <xf numFmtId="164" fontId="7" fillId="0" borderId="16" xfId="0" applyNumberFormat="1" applyFont="1" applyFill="1" applyBorder="1" applyAlignment="1" applyProtection="1">
      <alignment horizontal="left" vertical="center" wrapText="1"/>
    </xf>
    <xf numFmtId="164" fontId="7" fillId="0" borderId="15" xfId="0" applyNumberFormat="1" applyFont="1" applyFill="1" applyBorder="1" applyAlignment="1" applyProtection="1">
      <alignment horizontal="left" vertical="center" wrapText="1"/>
    </xf>
    <xf numFmtId="0" fontId="14" fillId="0" borderId="15" xfId="0" applyFont="1" applyBorder="1" applyAlignment="1">
      <alignment horizontal="left" vertical="center" wrapText="1"/>
    </xf>
    <xf numFmtId="0" fontId="7" fillId="0" borderId="15" xfId="0" applyFont="1" applyBorder="1" applyAlignment="1">
      <alignment horizontal="left" vertical="center" wrapText="1"/>
    </xf>
    <xf numFmtId="0" fontId="8" fillId="0" borderId="15" xfId="0" applyFont="1" applyBorder="1" applyAlignment="1">
      <alignment horizontal="left" vertical="center" wrapText="1"/>
    </xf>
    <xf numFmtId="0" fontId="7" fillId="0" borderId="16" xfId="0" applyFont="1" applyBorder="1" applyAlignment="1">
      <alignment horizontal="left" vertical="center" wrapText="1"/>
    </xf>
    <xf numFmtId="1" fontId="7" fillId="2" borderId="16" xfId="0" applyNumberFormat="1" applyFont="1" applyFill="1" applyBorder="1" applyAlignment="1" applyProtection="1">
      <alignment horizontal="left" vertical="center" wrapText="1"/>
      <protection locked="0"/>
    </xf>
    <xf numFmtId="1" fontId="7" fillId="2" borderId="15" xfId="0" applyNumberFormat="1" applyFont="1" applyFill="1" applyBorder="1" applyAlignment="1" applyProtection="1">
      <alignment horizontal="left" vertical="center" wrapText="1"/>
      <protection locked="0"/>
    </xf>
    <xf numFmtId="0" fontId="8" fillId="0" borderId="16" xfId="0" applyFont="1" applyBorder="1" applyAlignment="1">
      <alignment horizontal="left" vertical="center" wrapText="1"/>
    </xf>
    <xf numFmtId="166" fontId="7" fillId="2" borderId="16" xfId="0" applyNumberFormat="1" applyFont="1" applyFill="1" applyBorder="1" applyAlignment="1" applyProtection="1">
      <alignment horizontal="left" vertical="center" wrapText="1"/>
      <protection locked="0"/>
    </xf>
    <xf numFmtId="0" fontId="8" fillId="0" borderId="15" xfId="0" applyFont="1" applyBorder="1" applyAlignment="1" applyProtection="1">
      <alignment horizontal="left" vertical="center" wrapText="1"/>
    </xf>
    <xf numFmtId="2" fontId="7" fillId="2" borderId="15" xfId="0" applyNumberFormat="1" applyFont="1" applyFill="1" applyBorder="1" applyAlignment="1" applyProtection="1">
      <alignment horizontal="left" vertical="center" wrapText="1"/>
      <protection locked="0"/>
    </xf>
    <xf numFmtId="168" fontId="7" fillId="2" borderId="15" xfId="0" applyNumberFormat="1" applyFont="1" applyFill="1" applyBorder="1" applyAlignment="1" applyProtection="1">
      <alignment horizontal="left" vertical="center" wrapText="1"/>
      <protection locked="0"/>
    </xf>
    <xf numFmtId="0" fontId="7" fillId="0" borderId="0" xfId="0" applyFont="1" applyAlignment="1">
      <alignment horizontal="left" vertical="center" wrapText="1"/>
    </xf>
    <xf numFmtId="0" fontId="8" fillId="0" borderId="0" xfId="0" applyFont="1" applyBorder="1" applyAlignment="1" applyProtection="1">
      <alignment horizontal="left" vertical="center" wrapText="1"/>
    </xf>
    <xf numFmtId="0" fontId="14" fillId="0" borderId="15" xfId="0" applyFont="1" applyBorder="1" applyAlignment="1" applyProtection="1">
      <alignment horizontal="left" vertical="center" wrapText="1"/>
    </xf>
    <xf numFmtId="0" fontId="9" fillId="0" borderId="0" xfId="0" applyFont="1" applyFill="1" applyBorder="1" applyAlignment="1" applyProtection="1">
      <alignment horizontal="left" vertical="center" wrapText="1"/>
    </xf>
    <xf numFmtId="164" fontId="7" fillId="0" borderId="1" xfId="0" applyNumberFormat="1" applyFont="1" applyFill="1" applyBorder="1" applyAlignment="1" applyProtection="1">
      <alignment horizontal="left" vertical="center" wrapText="1"/>
    </xf>
    <xf numFmtId="0" fontId="9" fillId="0" borderId="15" xfId="0" applyFont="1" applyFill="1" applyBorder="1" applyAlignment="1" applyProtection="1">
      <alignment horizontal="left" vertical="center" wrapText="1"/>
    </xf>
    <xf numFmtId="0" fontId="8" fillId="0" borderId="0" xfId="0" applyFont="1" applyAlignment="1" applyProtection="1">
      <alignment horizontal="left" vertical="center" wrapText="1"/>
    </xf>
    <xf numFmtId="0" fontId="7" fillId="0" borderId="0" xfId="0" applyFont="1" applyAlignment="1" applyProtection="1">
      <alignment horizontal="left" vertical="center" wrapText="1"/>
    </xf>
    <xf numFmtId="0" fontId="8" fillId="0" borderId="4" xfId="0" applyFont="1" applyBorder="1" applyAlignment="1" applyProtection="1">
      <alignment horizontal="left" vertical="center" wrapText="1"/>
    </xf>
    <xf numFmtId="0" fontId="8" fillId="0" borderId="10" xfId="0" applyFont="1" applyBorder="1" applyAlignment="1" applyProtection="1">
      <alignment horizontal="left" vertical="center" wrapText="1"/>
    </xf>
    <xf numFmtId="0" fontId="8" fillId="0" borderId="6" xfId="0" applyFont="1" applyBorder="1" applyAlignment="1" applyProtection="1">
      <alignment horizontal="left" vertical="center" wrapText="1"/>
    </xf>
    <xf numFmtId="0" fontId="8" fillId="0" borderId="7" xfId="0" applyFont="1" applyBorder="1" applyAlignment="1" applyProtection="1">
      <alignment horizontal="left" vertical="center" wrapText="1"/>
    </xf>
    <xf numFmtId="0" fontId="8" fillId="0" borderId="3" xfId="0" applyFont="1" applyBorder="1" applyAlignment="1" applyProtection="1">
      <alignment horizontal="left" vertical="center" wrapText="1"/>
    </xf>
    <xf numFmtId="0" fontId="8" fillId="0" borderId="1" xfId="0" applyFont="1" applyBorder="1" applyAlignment="1" applyProtection="1">
      <alignment horizontal="left" vertical="center" wrapText="1"/>
    </xf>
    <xf numFmtId="0" fontId="7" fillId="0" borderId="2" xfId="0" applyFont="1" applyBorder="1" applyAlignment="1" applyProtection="1">
      <alignment horizontal="left" vertical="center" wrapText="1"/>
    </xf>
    <xf numFmtId="0" fontId="7" fillId="0" borderId="5" xfId="0" applyFont="1" applyBorder="1" applyAlignment="1" applyProtection="1">
      <alignment horizontal="left" vertical="center" wrapText="1"/>
    </xf>
    <xf numFmtId="0" fontId="7" fillId="0" borderId="3" xfId="0" applyFont="1" applyBorder="1" applyAlignment="1" applyProtection="1">
      <alignment horizontal="left" vertical="center" wrapText="1"/>
    </xf>
    <xf numFmtId="10" fontId="7" fillId="0" borderId="1" xfId="0" applyNumberFormat="1" applyFont="1" applyBorder="1" applyAlignment="1" applyProtection="1">
      <alignment horizontal="left" vertical="center" wrapText="1"/>
    </xf>
    <xf numFmtId="164" fontId="7" fillId="0" borderId="1" xfId="0" applyNumberFormat="1" applyFont="1" applyBorder="1" applyAlignment="1" applyProtection="1">
      <alignment horizontal="left" vertical="center" wrapText="1"/>
    </xf>
    <xf numFmtId="0" fontId="7" fillId="0" borderId="1" xfId="0" applyFont="1" applyBorder="1" applyAlignment="1" applyProtection="1">
      <alignment horizontal="left" vertical="center" wrapText="1"/>
    </xf>
    <xf numFmtId="0" fontId="7" fillId="0" borderId="14" xfId="0" applyFont="1" applyBorder="1" applyAlignment="1" applyProtection="1">
      <alignment horizontal="left" vertical="center" wrapText="1"/>
    </xf>
    <xf numFmtId="0" fontId="7" fillId="0" borderId="7" xfId="0" applyFont="1" applyBorder="1" applyAlignment="1" applyProtection="1">
      <alignment horizontal="left" vertical="center" wrapText="1"/>
    </xf>
    <xf numFmtId="0" fontId="7" fillId="0" borderId="4" xfId="0" applyFont="1" applyBorder="1" applyAlignment="1" applyProtection="1">
      <alignment horizontal="left" vertical="center" wrapText="1"/>
    </xf>
    <xf numFmtId="0" fontId="7" fillId="0" borderId="10" xfId="0" applyFont="1" applyBorder="1" applyAlignment="1" applyProtection="1">
      <alignment horizontal="left" vertical="center" wrapText="1"/>
    </xf>
    <xf numFmtId="0" fontId="8" fillId="0" borderId="5" xfId="0" applyFont="1" applyBorder="1" applyAlignment="1" applyProtection="1">
      <alignment horizontal="left" vertical="center" wrapText="1"/>
    </xf>
    <xf numFmtId="164" fontId="8" fillId="0" borderId="1" xfId="0" applyNumberFormat="1" applyFont="1" applyBorder="1" applyAlignment="1" applyProtection="1">
      <alignment horizontal="left" vertical="center" wrapText="1"/>
    </xf>
    <xf numFmtId="169" fontId="7" fillId="2" borderId="16" xfId="0" applyNumberFormat="1" applyFont="1" applyFill="1" applyBorder="1" applyAlignment="1" applyProtection="1">
      <alignment horizontal="left" vertical="center" wrapText="1"/>
      <protection locked="0"/>
    </xf>
    <xf numFmtId="169" fontId="7" fillId="2" borderId="15" xfId="0" applyNumberFormat="1" applyFont="1" applyFill="1" applyBorder="1" applyAlignment="1" applyProtection="1">
      <alignment horizontal="left" vertical="center" wrapText="1"/>
      <protection locked="0"/>
    </xf>
    <xf numFmtId="164" fontId="8" fillId="0" borderId="15" xfId="0" applyNumberFormat="1" applyFont="1" applyFill="1" applyBorder="1" applyAlignment="1" applyProtection="1">
      <alignment horizontal="left" vertical="center" wrapText="1"/>
    </xf>
    <xf numFmtId="169" fontId="7" fillId="2" borderId="0" xfId="0" applyNumberFormat="1" applyFont="1" applyFill="1" applyAlignment="1" applyProtection="1">
      <alignment horizontal="left" vertical="center" wrapText="1"/>
      <protection locked="0"/>
    </xf>
    <xf numFmtId="0" fontId="5" fillId="0" borderId="0" xfId="0" applyFont="1" applyAlignment="1">
      <alignment horizontal="left"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0" fontId="10" fillId="0" borderId="0" xfId="0" applyFont="1" applyAlignment="1">
      <alignment horizontal="left" vertical="center" wrapText="1"/>
    </xf>
    <xf numFmtId="0" fontId="11" fillId="0" borderId="0" xfId="0" applyFont="1" applyAlignment="1">
      <alignment horizontal="left" vertical="center" wrapText="1"/>
    </xf>
    <xf numFmtId="0" fontId="8" fillId="0" borderId="8" xfId="0" applyFont="1" applyBorder="1" applyAlignment="1">
      <alignment horizontal="left" vertical="center" wrapText="1"/>
    </xf>
    <xf numFmtId="0" fontId="8" fillId="0" borderId="0" xfId="0" applyFont="1" applyAlignment="1">
      <alignment horizontal="left" vertical="center" wrapText="1"/>
    </xf>
    <xf numFmtId="0" fontId="7" fillId="0" borderId="0" xfId="0" applyFont="1" applyAlignment="1">
      <alignment horizontal="left" vertical="center" wrapText="1"/>
    </xf>
    <xf numFmtId="0" fontId="8" fillId="0" borderId="0" xfId="0" applyFont="1" applyBorder="1" applyAlignment="1" applyProtection="1">
      <alignment horizontal="left" vertical="center" wrapText="1"/>
    </xf>
    <xf numFmtId="0" fontId="8" fillId="0" borderId="4" xfId="0" applyFont="1" applyBorder="1" applyAlignment="1" applyProtection="1">
      <alignment horizontal="left" vertical="center" wrapText="1"/>
    </xf>
    <xf numFmtId="0" fontId="8" fillId="0" borderId="2" xfId="0" applyFont="1" applyBorder="1" applyAlignment="1" applyProtection="1">
      <alignment horizontal="left" vertical="center" wrapText="1"/>
    </xf>
    <xf numFmtId="0" fontId="8" fillId="0" borderId="5" xfId="0" applyFont="1" applyBorder="1" applyAlignment="1" applyProtection="1">
      <alignment horizontal="left" vertical="center" wrapText="1"/>
    </xf>
    <xf numFmtId="0" fontId="8" fillId="0" borderId="3" xfId="0" applyFont="1" applyBorder="1" applyAlignment="1" applyProtection="1">
      <alignment horizontal="left" vertical="center" wrapText="1"/>
    </xf>
    <xf numFmtId="0" fontId="8" fillId="0" borderId="0" xfId="0" applyFont="1" applyBorder="1" applyAlignment="1">
      <alignment horizontal="left" vertical="center" wrapText="1"/>
    </xf>
    <xf numFmtId="0" fontId="8" fillId="0" borderId="4" xfId="0" applyFont="1" applyBorder="1" applyAlignment="1">
      <alignment horizontal="left" vertical="center" wrapText="1"/>
    </xf>
    <xf numFmtId="0" fontId="8" fillId="0" borderId="0" xfId="0" applyFont="1" applyAlignment="1" applyProtection="1">
      <alignment horizontal="left" vertical="center" wrapText="1"/>
    </xf>
    <xf numFmtId="0" fontId="8" fillId="0" borderId="2" xfId="0" applyFont="1" applyBorder="1" applyAlignment="1">
      <alignment horizontal="left" vertical="center" wrapText="1"/>
    </xf>
    <xf numFmtId="0" fontId="8" fillId="0" borderId="5" xfId="0" applyFont="1" applyBorder="1" applyAlignment="1">
      <alignment horizontal="left" vertical="center" wrapText="1"/>
    </xf>
    <xf numFmtId="0" fontId="14" fillId="0" borderId="15" xfId="0" applyFont="1" applyBorder="1" applyAlignment="1" applyProtection="1">
      <alignment horizontal="left" vertical="center" wrapText="1"/>
    </xf>
    <xf numFmtId="0" fontId="14" fillId="0" borderId="15" xfId="0" applyFont="1" applyBorder="1" applyAlignment="1">
      <alignment horizontal="left" vertical="center" wrapText="1"/>
    </xf>
    <xf numFmtId="0" fontId="8" fillId="0" borderId="3" xfId="0" applyFont="1" applyBorder="1" applyAlignment="1">
      <alignment horizontal="left" vertical="center" wrapText="1"/>
    </xf>
    <xf numFmtId="0" fontId="3" fillId="0" borderId="0" xfId="0" applyFont="1" applyAlignment="1">
      <alignment horizontal="left" vertical="center" wrapText="1"/>
    </xf>
    <xf numFmtId="0" fontId="8" fillId="0" borderId="1" xfId="0" applyFont="1" applyBorder="1" applyAlignment="1">
      <alignment horizontal="left" vertical="center" wrapText="1"/>
    </xf>
    <xf numFmtId="0" fontId="14" fillId="0" borderId="16" xfId="0" applyFont="1" applyBorder="1" applyAlignment="1">
      <alignment horizontal="left" vertical="center" wrapText="1"/>
    </xf>
    <xf numFmtId="0" fontId="8" fillId="0" borderId="2" xfId="0" applyFont="1" applyBorder="1" applyAlignment="1">
      <alignment horizontal="left" vertical="center"/>
    </xf>
    <xf numFmtId="0" fontId="8" fillId="0" borderId="4" xfId="0" applyFont="1" applyBorder="1" applyAlignment="1">
      <alignment horizontal="left" vertical="center"/>
    </xf>
    <xf numFmtId="0" fontId="7" fillId="0" borderId="3" xfId="0" applyFont="1" applyBorder="1" applyAlignment="1">
      <alignment horizontal="left" vertical="center"/>
    </xf>
    <xf numFmtId="0" fontId="7" fillId="0" borderId="1" xfId="0" applyFont="1" applyBorder="1" applyAlignment="1">
      <alignment horizontal="left" vertical="center"/>
    </xf>
    <xf numFmtId="0" fontId="8" fillId="0" borderId="3" xfId="0" applyFont="1" applyBorder="1" applyAlignment="1">
      <alignment horizontal="center" vertical="center"/>
    </xf>
    <xf numFmtId="0" fontId="8" fillId="0" borderId="1" xfId="0" applyFont="1" applyBorder="1" applyAlignment="1">
      <alignment horizontal="center" vertical="center"/>
    </xf>
    <xf numFmtId="0" fontId="7" fillId="0" borderId="5" xfId="0" applyFont="1" applyBorder="1" applyAlignment="1">
      <alignment horizontal="left" vertical="center"/>
    </xf>
    <xf numFmtId="165" fontId="7" fillId="2" borderId="3" xfId="0" applyNumberFormat="1" applyFont="1" applyFill="1" applyBorder="1" applyAlignment="1" applyProtection="1">
      <alignment horizontal="left" vertical="center"/>
      <protection locked="0"/>
    </xf>
    <xf numFmtId="165" fontId="7" fillId="2" borderId="1" xfId="0" applyNumberFormat="1" applyFont="1" applyFill="1" applyBorder="1" applyAlignment="1" applyProtection="1">
      <alignment horizontal="left" vertical="center"/>
      <protection locked="0"/>
    </xf>
    <xf numFmtId="0" fontId="7" fillId="2" borderId="3" xfId="0" applyFont="1" applyFill="1" applyBorder="1" applyAlignment="1" applyProtection="1">
      <alignment horizontal="left" vertical="center"/>
      <protection locked="0"/>
    </xf>
    <xf numFmtId="0" fontId="7" fillId="2" borderId="1" xfId="0" applyFont="1" applyFill="1" applyBorder="1" applyAlignment="1" applyProtection="1">
      <alignment horizontal="left" vertical="center"/>
      <protection locked="0"/>
    </xf>
    <xf numFmtId="14" fontId="7" fillId="2" borderId="3" xfId="0" applyNumberFormat="1" applyFont="1" applyFill="1" applyBorder="1" applyAlignment="1" applyProtection="1">
      <alignment horizontal="left" vertical="center"/>
      <protection locked="0"/>
    </xf>
    <xf numFmtId="14" fontId="7" fillId="2" borderId="1" xfId="0" applyNumberFormat="1" applyFont="1" applyFill="1" applyBorder="1" applyAlignment="1" applyProtection="1">
      <alignment horizontal="left" vertical="center"/>
      <protection locked="0"/>
    </xf>
    <xf numFmtId="0" fontId="3" fillId="0" borderId="4" xfId="0" applyFont="1" applyBorder="1" applyAlignment="1">
      <alignment horizontal="left" vertical="center"/>
    </xf>
  </cellXfs>
  <cellStyles count="2">
    <cellStyle name="Normal" xfId="0" builtinId="0"/>
    <cellStyle name="Porcentagem 2" xfId="1"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Planilha1">
    <pageSetUpPr fitToPage="1"/>
  </sheetPr>
  <dimension ref="A1:C21"/>
  <sheetViews>
    <sheetView showGridLines="0" tabSelected="1" zoomScaleNormal="100" zoomScaleSheetLayoutView="100" workbookViewId="0">
      <selection sqref="A1:C1"/>
    </sheetView>
  </sheetViews>
  <sheetFormatPr defaultRowHeight="11.25" x14ac:dyDescent="0.25"/>
  <cols>
    <col min="1" max="1" width="36.140625" style="8" bestFit="1" customWidth="1"/>
    <col min="2" max="2" width="50.7109375" style="8" customWidth="1"/>
    <col min="3" max="3" width="24.5703125" style="8" bestFit="1" customWidth="1"/>
    <col min="4" max="16384" width="9.140625" style="8"/>
  </cols>
  <sheetData>
    <row r="1" spans="1:3" x14ac:dyDescent="0.25">
      <c r="A1" s="128" t="s">
        <v>0</v>
      </c>
      <c r="B1" s="128"/>
      <c r="C1" s="128"/>
    </row>
    <row r="2" spans="1:3" x14ac:dyDescent="0.25">
      <c r="A2" s="5" t="s">
        <v>1</v>
      </c>
      <c r="B2" s="4" t="s">
        <v>241</v>
      </c>
      <c r="C2" s="5"/>
    </row>
    <row r="3" spans="1:3" x14ac:dyDescent="0.25">
      <c r="A3" s="5" t="s">
        <v>2</v>
      </c>
      <c r="B3" s="6">
        <v>44972</v>
      </c>
      <c r="C3" s="5"/>
    </row>
    <row r="4" spans="1:3" x14ac:dyDescent="0.25">
      <c r="A4" s="7"/>
      <c r="B4" s="7"/>
    </row>
    <row r="5" spans="1:3" x14ac:dyDescent="0.25">
      <c r="A5" s="126" t="s">
        <v>3</v>
      </c>
      <c r="B5" s="126"/>
      <c r="C5" s="126"/>
    </row>
    <row r="6" spans="1:3" x14ac:dyDescent="0.25">
      <c r="A6" s="127" t="s">
        <v>4</v>
      </c>
      <c r="B6" s="127"/>
      <c r="C6" s="11" t="s">
        <v>242</v>
      </c>
    </row>
    <row r="7" spans="1:3" ht="22.5" x14ac:dyDescent="0.25">
      <c r="A7" s="127" t="s">
        <v>5</v>
      </c>
      <c r="B7" s="127"/>
      <c r="C7" s="11" t="s">
        <v>244</v>
      </c>
    </row>
    <row r="8" spans="1:3" x14ac:dyDescent="0.25">
      <c r="A8" s="127" t="s">
        <v>6</v>
      </c>
      <c r="B8" s="127"/>
      <c r="C8" s="11">
        <v>12</v>
      </c>
    </row>
    <row r="9" spans="1:3" x14ac:dyDescent="0.25">
      <c r="A9" s="5"/>
      <c r="B9" s="5"/>
      <c r="C9" s="5"/>
    </row>
    <row r="10" spans="1:3" x14ac:dyDescent="0.25">
      <c r="A10" s="130" t="s">
        <v>7</v>
      </c>
      <c r="B10" s="130"/>
      <c r="C10" s="130"/>
    </row>
    <row r="11" spans="1:3" ht="22.5" x14ac:dyDescent="0.25">
      <c r="A11" s="30" t="s">
        <v>8</v>
      </c>
      <c r="B11" s="30" t="s">
        <v>9</v>
      </c>
      <c r="C11" s="30" t="s">
        <v>10</v>
      </c>
    </row>
    <row r="12" spans="1:3" x14ac:dyDescent="0.25">
      <c r="A12" s="1" t="s">
        <v>163</v>
      </c>
      <c r="B12" s="1" t="s">
        <v>11</v>
      </c>
      <c r="C12" s="11">
        <v>5</v>
      </c>
    </row>
    <row r="13" spans="1:3" s="25" customFormat="1" x14ac:dyDescent="0.25">
      <c r="A13" s="26" t="s">
        <v>164</v>
      </c>
      <c r="B13" s="26" t="s">
        <v>11</v>
      </c>
      <c r="C13" s="11">
        <v>4</v>
      </c>
    </row>
    <row r="14" spans="1:3" s="25" customFormat="1" x14ac:dyDescent="0.25">
      <c r="A14" s="26" t="s">
        <v>165</v>
      </c>
      <c r="B14" s="26" t="s">
        <v>11</v>
      </c>
      <c r="C14" s="11">
        <v>1</v>
      </c>
    </row>
    <row r="15" spans="1:3" s="25" customFormat="1" x14ac:dyDescent="0.25">
      <c r="A15" s="26" t="s">
        <v>166</v>
      </c>
      <c r="B15" s="26" t="s">
        <v>11</v>
      </c>
      <c r="C15" s="11">
        <v>1</v>
      </c>
    </row>
    <row r="16" spans="1:3" s="25" customFormat="1" x14ac:dyDescent="0.25">
      <c r="A16" s="26" t="s">
        <v>167</v>
      </c>
      <c r="B16" s="26" t="s">
        <v>11</v>
      </c>
      <c r="C16" s="11">
        <v>1</v>
      </c>
    </row>
    <row r="17" spans="1:3" x14ac:dyDescent="0.25">
      <c r="A17" s="1" t="s">
        <v>168</v>
      </c>
      <c r="B17" s="26" t="s">
        <v>11</v>
      </c>
      <c r="C17" s="11">
        <v>1</v>
      </c>
    </row>
    <row r="18" spans="1:3" x14ac:dyDescent="0.25">
      <c r="A18" s="129" t="s">
        <v>12</v>
      </c>
      <c r="B18" s="129"/>
      <c r="C18" s="129"/>
    </row>
    <row r="19" spans="1:3" x14ac:dyDescent="0.25">
      <c r="A19" s="125" t="s">
        <v>13</v>
      </c>
      <c r="B19" s="125"/>
      <c r="C19" s="125"/>
    </row>
    <row r="20" spans="1:3" x14ac:dyDescent="0.25">
      <c r="A20" s="129" t="s">
        <v>14</v>
      </c>
      <c r="B20" s="129"/>
      <c r="C20" s="129"/>
    </row>
    <row r="21" spans="1:3" x14ac:dyDescent="0.25">
      <c r="A21" s="125" t="s">
        <v>15</v>
      </c>
      <c r="B21" s="125"/>
      <c r="C21" s="125"/>
    </row>
  </sheetData>
  <sheetProtection algorithmName="SHA-512" hashValue="hMvHrye6Dl+kUIP4YNRMyjAnXC6FqTeaMCuG4eWIM8benKZRNFT/mlNMLaZUFY4v4h29FkdDrPZfh2Fnz9hWyA==" saltValue="euzcQ+3/3NMcW3x5bvy3HA==" spinCount="100000" sheet="1" objects="1" scenarios="1"/>
  <mergeCells count="10">
    <mergeCell ref="A1:C1"/>
    <mergeCell ref="A18:C18"/>
    <mergeCell ref="A19:C19"/>
    <mergeCell ref="A20:C20"/>
    <mergeCell ref="A10:C10"/>
    <mergeCell ref="A21:C21"/>
    <mergeCell ref="A5:C5"/>
    <mergeCell ref="A6:B6"/>
    <mergeCell ref="A7:B7"/>
    <mergeCell ref="A8:B8"/>
  </mergeCells>
  <dataValidations count="2">
    <dataValidation type="date" allowBlank="1" showInputMessage="1" showErrorMessage="1" error="Inserir data no formato dd/mm/aaaa." sqref="B3" xr:uid="{82259494-14AA-46CF-9F90-F65C0C9F999B}">
      <formula1>36526</formula1>
      <formula2>72686</formula2>
    </dataValidation>
    <dataValidation type="whole" allowBlank="1" showInputMessage="1" showErrorMessage="1" error="Inserir número inteiro entre 0 e 999999999." sqref="C12:C17" xr:uid="{5FE81675-F02D-4135-A0FB-06B5DF5F23CB}">
      <formula1>0</formula1>
      <formula2>999999999</formula2>
    </dataValidation>
  </dataValidations>
  <printOptions horizontalCentered="1"/>
  <pageMargins left="0.23622047244094491" right="0.23622047244094491" top="0.74803149606299213" bottom="0.74803149606299213" header="0.31496062992125984" footer="0.31496062992125984"/>
  <pageSetup paperSize="9" scale="88" fitToHeight="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Planilha2">
    <pageSetUpPr fitToPage="1"/>
  </sheetPr>
  <dimension ref="A1:G177"/>
  <sheetViews>
    <sheetView showGridLines="0" zoomScaleNormal="100" zoomScaleSheetLayoutView="100" workbookViewId="0">
      <selection sqref="A1:F1"/>
    </sheetView>
  </sheetViews>
  <sheetFormatPr defaultRowHeight="11.25" x14ac:dyDescent="0.25"/>
  <cols>
    <col min="1" max="1" width="4.28515625" style="5" bestFit="1" customWidth="1"/>
    <col min="2" max="2" width="80.7109375" style="5" customWidth="1"/>
    <col min="3" max="4" width="20.7109375" style="31" customWidth="1"/>
    <col min="5" max="5" width="20.7109375" style="5" bestFit="1" customWidth="1"/>
    <col min="6" max="6" width="20.7109375" style="5" customWidth="1"/>
    <col min="7" max="16384" width="9.140625" style="5"/>
  </cols>
  <sheetData>
    <row r="1" spans="1:6" x14ac:dyDescent="0.25">
      <c r="A1" s="131" t="s">
        <v>16</v>
      </c>
      <c r="B1" s="131"/>
      <c r="C1" s="131"/>
      <c r="D1" s="131"/>
      <c r="E1" s="131"/>
      <c r="F1" s="131"/>
    </row>
    <row r="2" spans="1:6" x14ac:dyDescent="0.25">
      <c r="A2" s="9"/>
      <c r="B2" s="9"/>
      <c r="C2" s="32"/>
      <c r="D2" s="32"/>
      <c r="E2" s="9"/>
      <c r="F2" s="9"/>
    </row>
    <row r="3" spans="1:6" x14ac:dyDescent="0.25">
      <c r="A3" s="131" t="s">
        <v>17</v>
      </c>
      <c r="B3" s="131"/>
      <c r="C3" s="131"/>
      <c r="D3" s="131"/>
      <c r="E3" s="131"/>
      <c r="F3" s="131"/>
    </row>
    <row r="4" spans="1:6" x14ac:dyDescent="0.25">
      <c r="A4" s="132" t="s">
        <v>18</v>
      </c>
      <c r="B4" s="132"/>
      <c r="C4" s="132"/>
      <c r="D4" s="132"/>
      <c r="E4" s="132"/>
      <c r="F4" s="132"/>
    </row>
    <row r="6" spans="1:6" x14ac:dyDescent="0.25">
      <c r="A6" s="9"/>
      <c r="B6" s="9"/>
      <c r="C6" s="32"/>
      <c r="D6" s="32"/>
      <c r="E6" s="9"/>
      <c r="F6" s="9"/>
    </row>
    <row r="7" spans="1:6" x14ac:dyDescent="0.25">
      <c r="A7" s="149" t="s">
        <v>19</v>
      </c>
      <c r="B7" s="150"/>
      <c r="C7" s="61"/>
      <c r="D7" s="62"/>
      <c r="E7" s="153"/>
      <c r="F7" s="154"/>
    </row>
    <row r="8" spans="1:6" x14ac:dyDescent="0.25">
      <c r="A8" s="52">
        <v>1</v>
      </c>
      <c r="B8" s="53" t="s">
        <v>20</v>
      </c>
      <c r="C8" s="15"/>
      <c r="D8" s="54"/>
      <c r="E8" s="151" t="s">
        <v>163</v>
      </c>
      <c r="F8" s="152"/>
    </row>
    <row r="9" spans="1:6" x14ac:dyDescent="0.25">
      <c r="A9" s="51">
        <v>2</v>
      </c>
      <c r="B9" s="53" t="s">
        <v>21</v>
      </c>
      <c r="C9" s="15"/>
      <c r="D9" s="54"/>
      <c r="E9" s="155" t="s">
        <v>169</v>
      </c>
      <c r="F9" s="151"/>
    </row>
    <row r="10" spans="1:6" x14ac:dyDescent="0.25">
      <c r="A10" s="51">
        <v>3</v>
      </c>
      <c r="B10" s="53" t="s">
        <v>22</v>
      </c>
      <c r="C10" s="15"/>
      <c r="D10" s="54"/>
      <c r="E10" s="156">
        <v>4008.89</v>
      </c>
      <c r="F10" s="157"/>
    </row>
    <row r="11" spans="1:6" x14ac:dyDescent="0.25">
      <c r="A11" s="51">
        <v>4</v>
      </c>
      <c r="B11" s="53" t="s">
        <v>23</v>
      </c>
      <c r="C11" s="15"/>
      <c r="D11" s="54"/>
      <c r="E11" s="158" t="s">
        <v>243</v>
      </c>
      <c r="F11" s="159"/>
    </row>
    <row r="12" spans="1:6" x14ac:dyDescent="0.25">
      <c r="A12" s="51">
        <v>5</v>
      </c>
      <c r="B12" s="51" t="s">
        <v>24</v>
      </c>
      <c r="C12" s="63"/>
      <c r="D12" s="64"/>
      <c r="E12" s="160">
        <v>44927</v>
      </c>
      <c r="F12" s="161"/>
    </row>
    <row r="13" spans="1:6" x14ac:dyDescent="0.25">
      <c r="A13" s="132" t="s">
        <v>25</v>
      </c>
      <c r="B13" s="132"/>
      <c r="C13" s="132"/>
      <c r="D13" s="132"/>
      <c r="E13" s="132"/>
      <c r="F13" s="132"/>
    </row>
    <row r="14" spans="1:6" x14ac:dyDescent="0.25">
      <c r="A14" s="132" t="s">
        <v>26</v>
      </c>
      <c r="B14" s="132"/>
      <c r="C14" s="132"/>
      <c r="D14" s="132"/>
      <c r="E14" s="132"/>
      <c r="F14" s="132"/>
    </row>
    <row r="16" spans="1:6" x14ac:dyDescent="0.25">
      <c r="A16" s="131" t="s">
        <v>27</v>
      </c>
      <c r="B16" s="131"/>
      <c r="C16" s="131"/>
      <c r="D16" s="131"/>
      <c r="E16" s="131"/>
      <c r="F16" s="131"/>
    </row>
    <row r="17" spans="1:6" x14ac:dyDescent="0.25">
      <c r="A17" s="9"/>
      <c r="B17" s="9"/>
      <c r="C17" s="32"/>
      <c r="D17" s="32"/>
      <c r="E17" s="9"/>
    </row>
    <row r="18" spans="1:6" x14ac:dyDescent="0.25">
      <c r="A18" s="144" t="s">
        <v>28</v>
      </c>
      <c r="B18" s="144"/>
      <c r="C18" s="84"/>
      <c r="D18" s="84"/>
      <c r="E18" s="85"/>
      <c r="F18" s="81">
        <v>1302</v>
      </c>
    </row>
    <row r="19" spans="1:6" x14ac:dyDescent="0.25">
      <c r="A19" s="144" t="s">
        <v>176</v>
      </c>
      <c r="B19" s="144"/>
      <c r="C19" s="84"/>
      <c r="D19" s="84"/>
      <c r="E19" s="85"/>
      <c r="F19" s="94">
        <v>8.8000000000000007</v>
      </c>
    </row>
    <row r="20" spans="1:6" x14ac:dyDescent="0.25">
      <c r="A20" s="144" t="s">
        <v>29</v>
      </c>
      <c r="B20" s="144"/>
      <c r="C20" s="84"/>
      <c r="D20" s="84"/>
      <c r="E20" s="85"/>
      <c r="F20" s="89">
        <v>0</v>
      </c>
    </row>
    <row r="21" spans="1:6" x14ac:dyDescent="0.25">
      <c r="A21" s="144" t="s">
        <v>30</v>
      </c>
      <c r="B21" s="144"/>
      <c r="C21" s="84"/>
      <c r="D21" s="84"/>
      <c r="E21" s="85"/>
      <c r="F21" s="93">
        <v>52.5</v>
      </c>
    </row>
    <row r="22" spans="1:6" x14ac:dyDescent="0.25">
      <c r="A22" s="9"/>
      <c r="B22" s="9"/>
      <c r="C22" s="32"/>
      <c r="D22" s="32"/>
      <c r="E22" s="9"/>
    </row>
    <row r="23" spans="1:6" x14ac:dyDescent="0.25">
      <c r="A23" s="141" t="s">
        <v>31</v>
      </c>
      <c r="B23" s="142"/>
      <c r="C23" s="38"/>
      <c r="D23" s="34"/>
      <c r="E23" s="145"/>
      <c r="F23" s="147"/>
    </row>
    <row r="24" spans="1:6" x14ac:dyDescent="0.25">
      <c r="A24" s="23">
        <v>1</v>
      </c>
      <c r="B24" s="50" t="s">
        <v>32</v>
      </c>
      <c r="C24" s="22"/>
      <c r="D24" s="55"/>
      <c r="E24" s="10" t="s">
        <v>33</v>
      </c>
      <c r="F24" s="10" t="s">
        <v>34</v>
      </c>
    </row>
    <row r="25" spans="1:6" x14ac:dyDescent="0.25">
      <c r="A25" s="1" t="s">
        <v>35</v>
      </c>
      <c r="B25" s="53" t="s">
        <v>36</v>
      </c>
      <c r="C25" s="15"/>
      <c r="D25" s="54"/>
      <c r="E25" s="1"/>
      <c r="F25" s="12">
        <v>4008.89</v>
      </c>
    </row>
    <row r="26" spans="1:6" x14ac:dyDescent="0.25">
      <c r="A26" s="1" t="s">
        <v>37</v>
      </c>
      <c r="B26" s="53" t="s">
        <v>38</v>
      </c>
      <c r="C26" s="15"/>
      <c r="D26" s="54"/>
      <c r="E26" s="13">
        <v>0</v>
      </c>
      <c r="F26" s="2">
        <f>IFERROR(ROUND(F25*E26,2),"ERRO")</f>
        <v>0</v>
      </c>
    </row>
    <row r="27" spans="1:6" x14ac:dyDescent="0.25">
      <c r="A27" s="1" t="s">
        <v>39</v>
      </c>
      <c r="B27" s="53" t="s">
        <v>40</v>
      </c>
      <c r="C27" s="15"/>
      <c r="D27" s="54"/>
      <c r="E27" s="13">
        <v>0</v>
      </c>
      <c r="F27" s="2">
        <f>IFERROR(ROUND(F18*E27,2),"ERRO")</f>
        <v>0</v>
      </c>
    </row>
    <row r="28" spans="1:6" x14ac:dyDescent="0.25">
      <c r="A28" s="1" t="s">
        <v>41</v>
      </c>
      <c r="B28" s="53" t="s">
        <v>42</v>
      </c>
      <c r="C28" s="15"/>
      <c r="D28" s="54"/>
      <c r="E28" s="13">
        <v>0</v>
      </c>
      <c r="F28" s="2">
        <f>IFERROR(ROUND((F25+F26)*(F20/F19)*E28,2),"ERRO")</f>
        <v>0</v>
      </c>
    </row>
    <row r="29" spans="1:6" x14ac:dyDescent="0.25">
      <c r="A29" s="1" t="s">
        <v>43</v>
      </c>
      <c r="B29" s="53" t="s">
        <v>44</v>
      </c>
      <c r="C29" s="15"/>
      <c r="D29" s="54"/>
      <c r="E29" s="13">
        <v>0</v>
      </c>
      <c r="F29" s="2">
        <f>IFERROR(ROUND((F25+F26)*((((60/F21)*F20)-F20))/F19*(1+E29),2),"ERRO")</f>
        <v>0</v>
      </c>
    </row>
    <row r="30" spans="1:6" x14ac:dyDescent="0.25">
      <c r="A30" s="53" t="s">
        <v>45</v>
      </c>
      <c r="B30" s="66" t="s">
        <v>46</v>
      </c>
      <c r="C30" s="67"/>
      <c r="D30" s="68"/>
      <c r="E30" s="64"/>
      <c r="F30" s="12">
        <v>0</v>
      </c>
    </row>
    <row r="31" spans="1:6" x14ac:dyDescent="0.25">
      <c r="A31" s="141" t="s">
        <v>47</v>
      </c>
      <c r="B31" s="130"/>
      <c r="C31" s="28"/>
      <c r="D31" s="56"/>
      <c r="E31" s="34"/>
      <c r="F31" s="3">
        <f>IFERROR(SUM(F25:F30),"ERRO")</f>
        <v>4008.89</v>
      </c>
    </row>
    <row r="32" spans="1:6" x14ac:dyDescent="0.25">
      <c r="A32" s="131" t="s">
        <v>48</v>
      </c>
      <c r="B32" s="131"/>
      <c r="C32" s="131"/>
      <c r="D32" s="131"/>
      <c r="E32" s="131"/>
      <c r="F32" s="131"/>
    </row>
    <row r="33" spans="1:6" x14ac:dyDescent="0.25">
      <c r="A33" s="131" t="s">
        <v>49</v>
      </c>
      <c r="B33" s="131"/>
      <c r="C33" s="131"/>
      <c r="D33" s="131"/>
      <c r="E33" s="131"/>
      <c r="F33" s="131"/>
    </row>
    <row r="34" spans="1:6" x14ac:dyDescent="0.25">
      <c r="A34" s="9"/>
      <c r="B34" s="9"/>
      <c r="C34" s="32"/>
      <c r="D34" s="32"/>
      <c r="E34" s="9"/>
    </row>
    <row r="35" spans="1:6" x14ac:dyDescent="0.25">
      <c r="A35" s="131" t="s">
        <v>50</v>
      </c>
      <c r="B35" s="131"/>
      <c r="C35" s="131"/>
      <c r="D35" s="131"/>
      <c r="E35" s="131"/>
      <c r="F35" s="131"/>
    </row>
    <row r="36" spans="1:6" x14ac:dyDescent="0.25">
      <c r="A36" s="9"/>
      <c r="B36" s="9"/>
      <c r="C36" s="32"/>
      <c r="D36" s="32"/>
      <c r="E36" s="9"/>
      <c r="F36" s="9"/>
    </row>
    <row r="37" spans="1:6" x14ac:dyDescent="0.25">
      <c r="A37" s="141" t="s">
        <v>51</v>
      </c>
      <c r="B37" s="139"/>
      <c r="C37" s="37"/>
      <c r="D37" s="69"/>
      <c r="E37" s="145"/>
      <c r="F37" s="147"/>
    </row>
    <row r="38" spans="1:6" x14ac:dyDescent="0.25">
      <c r="A38" s="35" t="s">
        <v>52</v>
      </c>
      <c r="B38" s="36" t="s">
        <v>53</v>
      </c>
      <c r="C38" s="37"/>
      <c r="D38" s="69"/>
      <c r="E38" s="34" t="s">
        <v>33</v>
      </c>
      <c r="F38" s="10" t="s">
        <v>54</v>
      </c>
    </row>
    <row r="39" spans="1:6" x14ac:dyDescent="0.25">
      <c r="A39" s="51" t="s">
        <v>35</v>
      </c>
      <c r="B39" s="53" t="s">
        <v>55</v>
      </c>
      <c r="C39" s="15"/>
      <c r="D39" s="54"/>
      <c r="E39" s="70">
        <v>8.3299999999999999E-2</v>
      </c>
      <c r="F39" s="2">
        <f>IFERROR(ROUND(F31*E39,2),"ERRO")</f>
        <v>333.94</v>
      </c>
    </row>
    <row r="40" spans="1:6" x14ac:dyDescent="0.25">
      <c r="A40" s="51" t="s">
        <v>37</v>
      </c>
      <c r="B40" s="53" t="s">
        <v>56</v>
      </c>
      <c r="C40" s="15"/>
      <c r="D40" s="54"/>
      <c r="E40" s="70">
        <v>9.0749999999999997E-2</v>
      </c>
      <c r="F40" s="2">
        <f>IFERROR(ROUND(F31*E40,2),"ERRO")</f>
        <v>363.81</v>
      </c>
    </row>
    <row r="41" spans="1:6" x14ac:dyDescent="0.25">
      <c r="A41" s="53" t="s">
        <v>39</v>
      </c>
      <c r="B41" s="53" t="s">
        <v>57</v>
      </c>
      <c r="C41" s="15"/>
      <c r="D41" s="54"/>
      <c r="E41" s="70">
        <v>3.0249999999999999E-2</v>
      </c>
      <c r="F41" s="2">
        <f>IFERROR(ROUND(F31*E41,2),"ERRO")</f>
        <v>121.27</v>
      </c>
    </row>
    <row r="42" spans="1:6" x14ac:dyDescent="0.25">
      <c r="A42" s="141" t="s">
        <v>47</v>
      </c>
      <c r="B42" s="142"/>
      <c r="C42" s="38"/>
      <c r="D42" s="34"/>
      <c r="E42" s="34"/>
      <c r="F42" s="3">
        <f>IFERROR(SUM(F39:F41),"ERRO")</f>
        <v>819.02</v>
      </c>
    </row>
    <row r="43" spans="1:6" x14ac:dyDescent="0.25">
      <c r="A43" s="132" t="s">
        <v>58</v>
      </c>
      <c r="B43" s="132"/>
      <c r="C43" s="132"/>
      <c r="D43" s="132"/>
      <c r="E43" s="132"/>
      <c r="F43" s="132"/>
    </row>
    <row r="44" spans="1:6" x14ac:dyDescent="0.25">
      <c r="A44" s="132" t="s">
        <v>59</v>
      </c>
      <c r="B44" s="132"/>
      <c r="C44" s="132"/>
      <c r="D44" s="132"/>
      <c r="E44" s="132"/>
      <c r="F44" s="132"/>
    </row>
    <row r="45" spans="1:6" x14ac:dyDescent="0.25">
      <c r="A45" s="132" t="s">
        <v>60</v>
      </c>
      <c r="B45" s="132"/>
      <c r="C45" s="132"/>
      <c r="D45" s="132"/>
      <c r="E45" s="132"/>
      <c r="F45" s="132"/>
    </row>
    <row r="46" spans="1:6" x14ac:dyDescent="0.25">
      <c r="A46" s="132" t="s">
        <v>61</v>
      </c>
      <c r="B46" s="132"/>
      <c r="C46" s="132"/>
      <c r="D46" s="132"/>
      <c r="E46" s="132"/>
      <c r="F46" s="132"/>
    </row>
    <row r="47" spans="1:6" x14ac:dyDescent="0.25">
      <c r="A47" s="132" t="s">
        <v>62</v>
      </c>
      <c r="B47" s="132"/>
      <c r="C47" s="132"/>
      <c r="D47" s="132"/>
      <c r="E47" s="132"/>
      <c r="F47" s="132"/>
    </row>
    <row r="48" spans="1:6" x14ac:dyDescent="0.25">
      <c r="A48" s="131" t="s">
        <v>63</v>
      </c>
      <c r="B48" s="132"/>
      <c r="C48" s="132"/>
      <c r="D48" s="132"/>
      <c r="E48" s="132"/>
      <c r="F48" s="132"/>
    </row>
    <row r="50" spans="1:6" x14ac:dyDescent="0.25">
      <c r="A50" s="141" t="s">
        <v>64</v>
      </c>
      <c r="B50" s="139"/>
      <c r="C50" s="37"/>
      <c r="D50" s="69"/>
      <c r="E50" s="145"/>
      <c r="F50" s="147"/>
    </row>
    <row r="51" spans="1:6" x14ac:dyDescent="0.25">
      <c r="A51" s="35" t="s">
        <v>65</v>
      </c>
      <c r="B51" s="36" t="s">
        <v>66</v>
      </c>
      <c r="C51" s="37"/>
      <c r="D51" s="69"/>
      <c r="E51" s="34" t="s">
        <v>33</v>
      </c>
      <c r="F51" s="10" t="s">
        <v>54</v>
      </c>
    </row>
    <row r="52" spans="1:6" x14ac:dyDescent="0.25">
      <c r="A52" s="51" t="s">
        <v>35</v>
      </c>
      <c r="B52" s="51" t="s">
        <v>67</v>
      </c>
      <c r="C52" s="63"/>
      <c r="D52" s="64"/>
      <c r="E52" s="70">
        <v>0.2</v>
      </c>
      <c r="F52" s="2">
        <f t="shared" ref="F52:F58" si="0">IFERROR(ROUND(($F$31+$F$42)*E52,2),"ERRO")</f>
        <v>965.58</v>
      </c>
    </row>
    <row r="53" spans="1:6" x14ac:dyDescent="0.25">
      <c r="A53" s="1" t="s">
        <v>37</v>
      </c>
      <c r="B53" s="51" t="s">
        <v>68</v>
      </c>
      <c r="C53" s="63"/>
      <c r="D53" s="64"/>
      <c r="E53" s="13">
        <v>2.5000000000000001E-2</v>
      </c>
      <c r="F53" s="2">
        <f t="shared" si="0"/>
        <v>120.7</v>
      </c>
    </row>
    <row r="54" spans="1:6" x14ac:dyDescent="0.25">
      <c r="A54" s="1" t="s">
        <v>39</v>
      </c>
      <c r="B54" s="51" t="s">
        <v>69</v>
      </c>
      <c r="C54" s="63"/>
      <c r="D54" s="64"/>
      <c r="E54" s="13">
        <v>0.06</v>
      </c>
      <c r="F54" s="2">
        <f t="shared" si="0"/>
        <v>289.67</v>
      </c>
    </row>
    <row r="55" spans="1:6" x14ac:dyDescent="0.25">
      <c r="A55" s="1" t="s">
        <v>41</v>
      </c>
      <c r="B55" s="51" t="s">
        <v>70</v>
      </c>
      <c r="C55" s="63"/>
      <c r="D55" s="64"/>
      <c r="E55" s="13">
        <v>1.4999999999999999E-2</v>
      </c>
      <c r="F55" s="2">
        <f t="shared" si="0"/>
        <v>72.42</v>
      </c>
    </row>
    <row r="56" spans="1:6" x14ac:dyDescent="0.25">
      <c r="A56" s="1" t="s">
        <v>43</v>
      </c>
      <c r="B56" s="51" t="s">
        <v>71</v>
      </c>
      <c r="C56" s="63"/>
      <c r="D56" s="64"/>
      <c r="E56" s="13">
        <v>0.01</v>
      </c>
      <c r="F56" s="2">
        <f t="shared" si="0"/>
        <v>48.28</v>
      </c>
    </row>
    <row r="57" spans="1:6" x14ac:dyDescent="0.25">
      <c r="A57" s="1" t="s">
        <v>72</v>
      </c>
      <c r="B57" s="51" t="s">
        <v>73</v>
      </c>
      <c r="C57" s="63"/>
      <c r="D57" s="64"/>
      <c r="E57" s="13">
        <v>6.0000000000000001E-3</v>
      </c>
      <c r="F57" s="2">
        <f t="shared" si="0"/>
        <v>28.97</v>
      </c>
    </row>
    <row r="58" spans="1:6" x14ac:dyDescent="0.25">
      <c r="A58" s="65" t="s">
        <v>45</v>
      </c>
      <c r="B58" s="53" t="s">
        <v>74</v>
      </c>
      <c r="C58" s="15"/>
      <c r="D58" s="54"/>
      <c r="E58" s="13">
        <v>2E-3</v>
      </c>
      <c r="F58" s="2">
        <f t="shared" si="0"/>
        <v>9.66</v>
      </c>
    </row>
    <row r="59" spans="1:6" x14ac:dyDescent="0.25">
      <c r="A59" s="141" t="s">
        <v>75</v>
      </c>
      <c r="B59" s="139"/>
      <c r="C59" s="37"/>
      <c r="D59" s="69"/>
      <c r="E59" s="71">
        <f>SUM(E52:E58)</f>
        <v>0.31800000000000006</v>
      </c>
      <c r="F59" s="3">
        <f>IFERROR(SUM(F52:F58),"ERRO")</f>
        <v>1535.2800000000002</v>
      </c>
    </row>
    <row r="60" spans="1:6" x14ac:dyDescent="0.25">
      <c r="A60" s="50" t="s">
        <v>76</v>
      </c>
      <c r="B60" s="53" t="s">
        <v>77</v>
      </c>
      <c r="C60" s="15"/>
      <c r="D60" s="54"/>
      <c r="E60" s="70">
        <v>0.08</v>
      </c>
      <c r="F60" s="2">
        <f>IFERROR(ROUND(($F$31+$F$42)*E60,2),"ERRO")</f>
        <v>386.23</v>
      </c>
    </row>
    <row r="61" spans="1:6" x14ac:dyDescent="0.25">
      <c r="A61" s="141" t="s">
        <v>47</v>
      </c>
      <c r="B61" s="142"/>
      <c r="C61" s="38"/>
      <c r="D61" s="34"/>
      <c r="E61" s="71">
        <f>SUM(E59:E60)</f>
        <v>0.39800000000000008</v>
      </c>
      <c r="F61" s="3">
        <f>IFERROR(SUM(F59:F60),"ERRO")</f>
        <v>1921.5100000000002</v>
      </c>
    </row>
    <row r="62" spans="1:6" x14ac:dyDescent="0.25">
      <c r="A62" s="132" t="s">
        <v>78</v>
      </c>
      <c r="B62" s="132"/>
      <c r="C62" s="132"/>
      <c r="D62" s="132"/>
      <c r="E62" s="132"/>
      <c r="F62" s="132"/>
    </row>
    <row r="63" spans="1:6" x14ac:dyDescent="0.25">
      <c r="A63" s="146" t="s">
        <v>79</v>
      </c>
      <c r="B63" s="132"/>
      <c r="C63" s="132"/>
      <c r="D63" s="132"/>
      <c r="E63" s="132"/>
      <c r="F63" s="132"/>
    </row>
    <row r="64" spans="1:6" x14ac:dyDescent="0.25">
      <c r="A64" s="132" t="s">
        <v>80</v>
      </c>
      <c r="B64" s="132"/>
      <c r="C64" s="132"/>
      <c r="D64" s="132"/>
      <c r="E64" s="132"/>
      <c r="F64" s="132"/>
    </row>
    <row r="65" spans="1:6" x14ac:dyDescent="0.25">
      <c r="A65" s="16"/>
      <c r="B65" s="16"/>
      <c r="C65" s="16"/>
      <c r="D65" s="16"/>
      <c r="E65" s="16"/>
      <c r="F65" s="16"/>
    </row>
    <row r="66" spans="1:6" x14ac:dyDescent="0.25">
      <c r="A66" s="144" t="s">
        <v>81</v>
      </c>
      <c r="B66" s="144"/>
      <c r="C66" s="86"/>
      <c r="D66" s="86"/>
      <c r="E66" s="85"/>
      <c r="F66" s="89">
        <v>2</v>
      </c>
    </row>
    <row r="67" spans="1:6" x14ac:dyDescent="0.25">
      <c r="A67" s="148" t="s">
        <v>82</v>
      </c>
      <c r="B67" s="148"/>
      <c r="C67" s="90"/>
      <c r="D67" s="90"/>
      <c r="E67" s="87"/>
      <c r="F67" s="79">
        <v>4.3</v>
      </c>
    </row>
    <row r="68" spans="1:6" x14ac:dyDescent="0.25">
      <c r="A68" s="148" t="s">
        <v>83</v>
      </c>
      <c r="B68" s="148"/>
      <c r="C68" s="90"/>
      <c r="D68" s="90"/>
      <c r="E68" s="87"/>
      <c r="F68" s="88">
        <v>22</v>
      </c>
    </row>
    <row r="69" spans="1:6" x14ac:dyDescent="0.25">
      <c r="A69" s="148" t="s">
        <v>84</v>
      </c>
      <c r="B69" s="148"/>
      <c r="C69" s="90"/>
      <c r="D69" s="90"/>
      <c r="E69" s="87"/>
      <c r="F69" s="91">
        <v>0.06</v>
      </c>
    </row>
    <row r="70" spans="1:6" x14ac:dyDescent="0.25">
      <c r="A70" s="148" t="s">
        <v>85</v>
      </c>
      <c r="B70" s="148"/>
      <c r="C70" s="90"/>
      <c r="D70" s="90"/>
      <c r="E70" s="87"/>
      <c r="F70" s="79">
        <v>18.2</v>
      </c>
    </row>
    <row r="71" spans="1:6" x14ac:dyDescent="0.25">
      <c r="A71" s="148" t="s">
        <v>86</v>
      </c>
      <c r="B71" s="148"/>
      <c r="C71" s="90"/>
      <c r="D71" s="90"/>
      <c r="E71" s="87"/>
      <c r="F71" s="91">
        <v>0.11</v>
      </c>
    </row>
    <row r="72" spans="1:6" x14ac:dyDescent="0.25">
      <c r="A72" s="16"/>
    </row>
    <row r="73" spans="1:6" x14ac:dyDescent="0.25">
      <c r="A73" s="141" t="s">
        <v>87</v>
      </c>
      <c r="B73" s="139"/>
      <c r="C73" s="37"/>
      <c r="D73" s="69"/>
      <c r="E73" s="142"/>
      <c r="F73" s="145"/>
    </row>
    <row r="74" spans="1:6" x14ac:dyDescent="0.25">
      <c r="A74" s="35" t="s">
        <v>88</v>
      </c>
      <c r="B74" s="36" t="s">
        <v>89</v>
      </c>
      <c r="C74" s="37"/>
      <c r="D74" s="69"/>
      <c r="E74" s="56" t="s">
        <v>33</v>
      </c>
      <c r="F74" s="23" t="s">
        <v>54</v>
      </c>
    </row>
    <row r="75" spans="1:6" x14ac:dyDescent="0.25">
      <c r="A75" s="51" t="s">
        <v>35</v>
      </c>
      <c r="B75" s="51" t="s">
        <v>90</v>
      </c>
      <c r="C75" s="63"/>
      <c r="D75" s="64"/>
      <c r="E75" s="64"/>
      <c r="F75" s="2">
        <f>IFERROR(IF(ROUND(F66*F67*F68,2)&gt;ROUND(F25*F69,2),ROUND((F66*F67*F68)-(F25*F69),2),0),"ERRO")</f>
        <v>0</v>
      </c>
    </row>
    <row r="76" spans="1:6" x14ac:dyDescent="0.25">
      <c r="A76" s="1" t="s">
        <v>37</v>
      </c>
      <c r="B76" s="51" t="s">
        <v>91</v>
      </c>
      <c r="C76" s="63"/>
      <c r="D76" s="64"/>
      <c r="E76" s="1"/>
      <c r="F76" s="2">
        <f>IFERROR(ROUND((F68*F70)-((F68*F70)*F71),2),"ERRO")</f>
        <v>356.36</v>
      </c>
    </row>
    <row r="77" spans="1:6" x14ac:dyDescent="0.25">
      <c r="A77" s="1" t="s">
        <v>39</v>
      </c>
      <c r="B77" s="51" t="s">
        <v>92</v>
      </c>
      <c r="C77" s="63"/>
      <c r="D77" s="64"/>
      <c r="E77" s="1"/>
      <c r="F77" s="12">
        <v>16</v>
      </c>
    </row>
    <row r="78" spans="1:6" x14ac:dyDescent="0.25">
      <c r="A78" s="1" t="s">
        <v>41</v>
      </c>
      <c r="B78" s="51" t="s">
        <v>93</v>
      </c>
      <c r="C78" s="63"/>
      <c r="D78" s="64"/>
      <c r="E78" s="1"/>
      <c r="F78" s="12">
        <v>0</v>
      </c>
    </row>
    <row r="79" spans="1:6" x14ac:dyDescent="0.25">
      <c r="A79" s="1" t="s">
        <v>43</v>
      </c>
      <c r="B79" s="53" t="s">
        <v>94</v>
      </c>
      <c r="C79" s="15"/>
      <c r="D79" s="54"/>
      <c r="E79" s="1"/>
      <c r="F79" s="12">
        <v>2.54</v>
      </c>
    </row>
    <row r="80" spans="1:6" x14ac:dyDescent="0.25">
      <c r="A80" s="53" t="s">
        <v>72</v>
      </c>
      <c r="B80" s="66" t="s">
        <v>245</v>
      </c>
      <c r="C80" s="67"/>
      <c r="D80" s="68"/>
      <c r="E80" s="64"/>
      <c r="F80" s="12">
        <v>3.5</v>
      </c>
    </row>
    <row r="81" spans="1:6" x14ac:dyDescent="0.25">
      <c r="A81" s="141" t="s">
        <v>47</v>
      </c>
      <c r="B81" s="130"/>
      <c r="C81" s="28"/>
      <c r="D81" s="56"/>
      <c r="E81" s="34"/>
      <c r="F81" s="3">
        <f>SUM(F75:F80)</f>
        <v>378.40000000000003</v>
      </c>
    </row>
    <row r="82" spans="1:6" x14ac:dyDescent="0.25">
      <c r="A82" s="132" t="s">
        <v>95</v>
      </c>
      <c r="B82" s="132"/>
      <c r="C82" s="132"/>
      <c r="D82" s="132"/>
      <c r="E82" s="132"/>
      <c r="F82" s="132"/>
    </row>
    <row r="83" spans="1:6" x14ac:dyDescent="0.25">
      <c r="A83" s="132" t="s">
        <v>96</v>
      </c>
      <c r="B83" s="132"/>
      <c r="C83" s="132"/>
      <c r="D83" s="132"/>
      <c r="E83" s="132"/>
      <c r="F83" s="132"/>
    </row>
    <row r="85" spans="1:6" x14ac:dyDescent="0.25">
      <c r="A85" s="141" t="s">
        <v>97</v>
      </c>
      <c r="B85" s="139"/>
      <c r="C85" s="37"/>
      <c r="D85" s="69"/>
      <c r="E85" s="142"/>
      <c r="F85" s="145"/>
    </row>
    <row r="86" spans="1:6" x14ac:dyDescent="0.25">
      <c r="A86" s="35">
        <v>2</v>
      </c>
      <c r="B86" s="36" t="s">
        <v>98</v>
      </c>
      <c r="C86" s="37"/>
      <c r="D86" s="69"/>
      <c r="E86" s="34"/>
      <c r="F86" s="10" t="s">
        <v>54</v>
      </c>
    </row>
    <row r="87" spans="1:6" x14ac:dyDescent="0.25">
      <c r="A87" s="51" t="s">
        <v>52</v>
      </c>
      <c r="B87" s="51" t="s">
        <v>99</v>
      </c>
      <c r="C87" s="63"/>
      <c r="D87" s="64"/>
      <c r="E87" s="64"/>
      <c r="F87" s="2">
        <f>F42</f>
        <v>819.02</v>
      </c>
    </row>
    <row r="88" spans="1:6" x14ac:dyDescent="0.25">
      <c r="A88" s="1" t="s">
        <v>65</v>
      </c>
      <c r="B88" s="51" t="s">
        <v>66</v>
      </c>
      <c r="C88" s="63"/>
      <c r="D88" s="64"/>
      <c r="E88" s="1"/>
      <c r="F88" s="2">
        <f>F61</f>
        <v>1921.5100000000002</v>
      </c>
    </row>
    <row r="89" spans="1:6" x14ac:dyDescent="0.25">
      <c r="A89" s="65" t="s">
        <v>88</v>
      </c>
      <c r="B89" s="53" t="s">
        <v>89</v>
      </c>
      <c r="C89" s="15"/>
      <c r="D89" s="54"/>
      <c r="E89" s="1"/>
      <c r="F89" s="2">
        <f>F81</f>
        <v>378.40000000000003</v>
      </c>
    </row>
    <row r="90" spans="1:6" x14ac:dyDescent="0.25">
      <c r="A90" s="141" t="s">
        <v>100</v>
      </c>
      <c r="B90" s="142"/>
      <c r="C90" s="38"/>
      <c r="D90" s="34"/>
      <c r="E90" s="34"/>
      <c r="F90" s="3">
        <f>IFERROR(SUM(F87:F89),"ERRO")</f>
        <v>3118.9300000000003</v>
      </c>
    </row>
    <row r="91" spans="1:6" x14ac:dyDescent="0.25">
      <c r="A91" s="9"/>
    </row>
    <row r="92" spans="1:6" x14ac:dyDescent="0.25">
      <c r="A92" s="131" t="s">
        <v>101</v>
      </c>
      <c r="B92" s="131"/>
      <c r="C92" s="131"/>
      <c r="D92" s="131"/>
      <c r="E92" s="131"/>
      <c r="F92" s="131"/>
    </row>
    <row r="93" spans="1:6" x14ac:dyDescent="0.25">
      <c r="A93" s="9"/>
      <c r="B93" s="9"/>
      <c r="C93" s="32"/>
      <c r="D93" s="32"/>
      <c r="E93" s="9"/>
      <c r="F93" s="9"/>
    </row>
    <row r="94" spans="1:6" x14ac:dyDescent="0.25">
      <c r="A94" s="141" t="s">
        <v>102</v>
      </c>
      <c r="B94" s="139"/>
      <c r="C94" s="37"/>
      <c r="D94" s="69"/>
      <c r="E94" s="145"/>
      <c r="F94" s="147"/>
    </row>
    <row r="95" spans="1:6" x14ac:dyDescent="0.25">
      <c r="A95" s="35">
        <v>3</v>
      </c>
      <c r="B95" s="36" t="s">
        <v>103</v>
      </c>
      <c r="C95" s="37"/>
      <c r="D95" s="69"/>
      <c r="E95" s="34" t="s">
        <v>33</v>
      </c>
      <c r="F95" s="10" t="s">
        <v>54</v>
      </c>
    </row>
    <row r="96" spans="1:6" x14ac:dyDescent="0.25">
      <c r="A96" s="51" t="s">
        <v>35</v>
      </c>
      <c r="B96" s="51" t="s">
        <v>104</v>
      </c>
      <c r="C96" s="63"/>
      <c r="D96" s="64"/>
      <c r="E96" s="70">
        <v>4.5999999999999999E-3</v>
      </c>
      <c r="F96" s="2">
        <f t="shared" ref="F96:F101" si="1">IFERROR(ROUND($F$31*E96,2),"ERRO")</f>
        <v>18.440000000000001</v>
      </c>
    </row>
    <row r="97" spans="1:6" x14ac:dyDescent="0.25">
      <c r="A97" s="1" t="s">
        <v>37</v>
      </c>
      <c r="B97" s="51" t="s">
        <v>105</v>
      </c>
      <c r="C97" s="63"/>
      <c r="D97" s="64"/>
      <c r="E97" s="13">
        <v>2.9999999999999997E-4</v>
      </c>
      <c r="F97" s="2">
        <f t="shared" si="1"/>
        <v>1.2</v>
      </c>
    </row>
    <row r="98" spans="1:6" x14ac:dyDescent="0.25">
      <c r="A98" s="1" t="s">
        <v>39</v>
      </c>
      <c r="B98" s="51" t="s">
        <v>106</v>
      </c>
      <c r="C98" s="63"/>
      <c r="D98" s="64"/>
      <c r="E98" s="13">
        <v>3.4700000000000002E-2</v>
      </c>
      <c r="F98" s="2">
        <f t="shared" si="1"/>
        <v>139.11000000000001</v>
      </c>
    </row>
    <row r="99" spans="1:6" x14ac:dyDescent="0.25">
      <c r="A99" s="1" t="s">
        <v>41</v>
      </c>
      <c r="B99" s="51" t="s">
        <v>107</v>
      </c>
      <c r="C99" s="63"/>
      <c r="D99" s="64"/>
      <c r="E99" s="13">
        <v>1.9400000000000001E-2</v>
      </c>
      <c r="F99" s="2">
        <f t="shared" si="1"/>
        <v>77.77</v>
      </c>
    </row>
    <row r="100" spans="1:6" x14ac:dyDescent="0.25">
      <c r="A100" s="1" t="s">
        <v>43</v>
      </c>
      <c r="B100" s="51" t="s">
        <v>108</v>
      </c>
      <c r="C100" s="63"/>
      <c r="D100" s="64"/>
      <c r="E100" s="13">
        <v>7.1000000000000004E-3</v>
      </c>
      <c r="F100" s="2">
        <f t="shared" si="1"/>
        <v>28.46</v>
      </c>
    </row>
    <row r="101" spans="1:6" x14ac:dyDescent="0.25">
      <c r="A101" s="65" t="s">
        <v>72</v>
      </c>
      <c r="B101" s="53" t="s">
        <v>109</v>
      </c>
      <c r="C101" s="15"/>
      <c r="D101" s="54"/>
      <c r="E101" s="13">
        <v>2.0000000000000001E-4</v>
      </c>
      <c r="F101" s="2">
        <f t="shared" si="1"/>
        <v>0.8</v>
      </c>
    </row>
    <row r="102" spans="1:6" x14ac:dyDescent="0.25">
      <c r="A102" s="141" t="s">
        <v>100</v>
      </c>
      <c r="B102" s="142"/>
      <c r="C102" s="38"/>
      <c r="D102" s="34"/>
      <c r="E102" s="34"/>
      <c r="F102" s="3">
        <f>IFERROR(SUM(F96:F101),"ERRO")</f>
        <v>265.77999999999997</v>
      </c>
    </row>
    <row r="104" spans="1:6" x14ac:dyDescent="0.25">
      <c r="A104" s="131" t="s">
        <v>110</v>
      </c>
      <c r="B104" s="131"/>
      <c r="C104" s="131"/>
      <c r="D104" s="131"/>
      <c r="E104" s="131"/>
      <c r="F104" s="131"/>
    </row>
    <row r="105" spans="1:6" x14ac:dyDescent="0.25">
      <c r="A105" s="131" t="s">
        <v>111</v>
      </c>
      <c r="B105" s="131"/>
      <c r="C105" s="131"/>
      <c r="D105" s="131"/>
      <c r="E105" s="131"/>
      <c r="F105" s="131"/>
    </row>
    <row r="106" spans="1:6" x14ac:dyDescent="0.25">
      <c r="A106" s="132" t="s">
        <v>112</v>
      </c>
      <c r="B106" s="132"/>
      <c r="C106" s="132"/>
      <c r="D106" s="132"/>
      <c r="E106" s="132"/>
      <c r="F106" s="132"/>
    </row>
    <row r="107" spans="1:6" x14ac:dyDescent="0.25">
      <c r="A107" s="131" t="s">
        <v>113</v>
      </c>
      <c r="B107" s="132"/>
      <c r="C107" s="132"/>
      <c r="D107" s="132"/>
      <c r="E107" s="132"/>
      <c r="F107" s="132"/>
    </row>
    <row r="109" spans="1:6" x14ac:dyDescent="0.25">
      <c r="A109" s="141" t="s">
        <v>114</v>
      </c>
      <c r="B109" s="139"/>
      <c r="C109" s="37"/>
      <c r="D109" s="69"/>
      <c r="E109" s="145"/>
      <c r="F109" s="147"/>
    </row>
    <row r="110" spans="1:6" x14ac:dyDescent="0.25">
      <c r="A110" s="35" t="s">
        <v>115</v>
      </c>
      <c r="B110" s="36" t="s">
        <v>116</v>
      </c>
      <c r="C110" s="37"/>
      <c r="D110" s="69"/>
      <c r="E110" s="34" t="s">
        <v>33</v>
      </c>
      <c r="F110" s="10" t="s">
        <v>54</v>
      </c>
    </row>
    <row r="111" spans="1:6" x14ac:dyDescent="0.25">
      <c r="A111" s="51" t="s">
        <v>35</v>
      </c>
      <c r="B111" s="51" t="s">
        <v>117</v>
      </c>
      <c r="C111" s="63"/>
      <c r="D111" s="64"/>
      <c r="E111" s="70">
        <v>0</v>
      </c>
      <c r="F111" s="2">
        <f t="shared" ref="F111:F116" si="2">IFERROR(ROUND(($F$31+$F$90+$F$102)*E111,2),"ERRO")</f>
        <v>0</v>
      </c>
    </row>
    <row r="112" spans="1:6" x14ac:dyDescent="0.25">
      <c r="A112" s="1" t="s">
        <v>37</v>
      </c>
      <c r="B112" s="51" t="s">
        <v>118</v>
      </c>
      <c r="C112" s="63"/>
      <c r="D112" s="64"/>
      <c r="E112" s="13">
        <v>0</v>
      </c>
      <c r="F112" s="2">
        <f t="shared" si="2"/>
        <v>0</v>
      </c>
    </row>
    <row r="113" spans="1:6" x14ac:dyDescent="0.25">
      <c r="A113" s="1" t="s">
        <v>39</v>
      </c>
      <c r="B113" s="51" t="s">
        <v>119</v>
      </c>
      <c r="C113" s="63"/>
      <c r="D113" s="64"/>
      <c r="E113" s="13">
        <v>0</v>
      </c>
      <c r="F113" s="2">
        <f t="shared" si="2"/>
        <v>0</v>
      </c>
    </row>
    <row r="114" spans="1:6" x14ac:dyDescent="0.25">
      <c r="A114" s="1" t="s">
        <v>41</v>
      </c>
      <c r="B114" s="51" t="s">
        <v>120</v>
      </c>
      <c r="C114" s="63"/>
      <c r="D114" s="64"/>
      <c r="E114" s="13">
        <v>0</v>
      </c>
      <c r="F114" s="2">
        <f t="shared" si="2"/>
        <v>0</v>
      </c>
    </row>
    <row r="115" spans="1:6" x14ac:dyDescent="0.25">
      <c r="A115" s="39" t="s">
        <v>43</v>
      </c>
      <c r="B115" s="51" t="s">
        <v>121</v>
      </c>
      <c r="C115" s="63"/>
      <c r="D115" s="64"/>
      <c r="E115" s="13">
        <v>0</v>
      </c>
      <c r="F115" s="2">
        <f t="shared" si="2"/>
        <v>0</v>
      </c>
    </row>
    <row r="116" spans="1:6" x14ac:dyDescent="0.25">
      <c r="A116" s="53" t="s">
        <v>72</v>
      </c>
      <c r="B116" s="72" t="s">
        <v>122</v>
      </c>
      <c r="C116" s="73"/>
      <c r="D116" s="74"/>
      <c r="E116" s="70">
        <v>0</v>
      </c>
      <c r="F116" s="2">
        <f t="shared" si="2"/>
        <v>0</v>
      </c>
    </row>
    <row r="117" spans="1:6" x14ac:dyDescent="0.25">
      <c r="A117" s="141" t="s">
        <v>47</v>
      </c>
      <c r="B117" s="142"/>
      <c r="C117" s="38"/>
      <c r="D117" s="34"/>
      <c r="E117" s="34"/>
      <c r="F117" s="3">
        <f>IFERROR(SUM(F111:F116),"ERRO")</f>
        <v>0</v>
      </c>
    </row>
    <row r="118" spans="1:6" x14ac:dyDescent="0.25">
      <c r="A118" s="9"/>
      <c r="B118" s="9"/>
      <c r="C118" s="32"/>
      <c r="D118" s="32"/>
      <c r="E118" s="9"/>
      <c r="F118" s="9"/>
    </row>
    <row r="119" spans="1:6" x14ac:dyDescent="0.25">
      <c r="A119" s="141" t="s">
        <v>123</v>
      </c>
      <c r="B119" s="139"/>
      <c r="C119" s="37"/>
      <c r="D119" s="69"/>
      <c r="E119" s="145"/>
      <c r="F119" s="147"/>
    </row>
    <row r="120" spans="1:6" x14ac:dyDescent="0.25">
      <c r="A120" s="35" t="s">
        <v>124</v>
      </c>
      <c r="B120" s="36" t="s">
        <v>125</v>
      </c>
      <c r="C120" s="37"/>
      <c r="D120" s="69"/>
      <c r="E120" s="34" t="s">
        <v>33</v>
      </c>
      <c r="F120" s="21" t="s">
        <v>54</v>
      </c>
    </row>
    <row r="121" spans="1:6" x14ac:dyDescent="0.25">
      <c r="A121" s="53" t="s">
        <v>35</v>
      </c>
      <c r="B121" s="53" t="s">
        <v>126</v>
      </c>
      <c r="C121" s="15"/>
      <c r="D121" s="54"/>
      <c r="E121" s="75">
        <v>0</v>
      </c>
      <c r="F121" s="2">
        <f>IFERROR(ROUND(($F$31+$F$90+$F$102)*E121,2),"ERRO")</f>
        <v>0</v>
      </c>
    </row>
    <row r="122" spans="1:6" x14ac:dyDescent="0.25">
      <c r="A122" s="141" t="s">
        <v>47</v>
      </c>
      <c r="B122" s="142"/>
      <c r="C122" s="38"/>
      <c r="D122" s="34"/>
      <c r="E122" s="34"/>
      <c r="F122" s="3">
        <f>IFERROR(SUM(F121),"ERRO")</f>
        <v>0</v>
      </c>
    </row>
    <row r="123" spans="1:6" x14ac:dyDescent="0.25">
      <c r="A123" s="24"/>
      <c r="B123" s="24"/>
      <c r="C123" s="33"/>
      <c r="D123" s="33"/>
      <c r="E123" s="24"/>
      <c r="F123" s="24"/>
    </row>
    <row r="124" spans="1:6" x14ac:dyDescent="0.25">
      <c r="A124" s="141" t="s">
        <v>127</v>
      </c>
      <c r="B124" s="139"/>
      <c r="C124" s="37"/>
      <c r="D124" s="69"/>
      <c r="E124" s="142"/>
      <c r="F124" s="145"/>
    </row>
    <row r="125" spans="1:6" x14ac:dyDescent="0.25">
      <c r="A125" s="35">
        <v>4</v>
      </c>
      <c r="B125" s="36" t="s">
        <v>128</v>
      </c>
      <c r="C125" s="37"/>
      <c r="D125" s="69"/>
      <c r="E125" s="34"/>
      <c r="F125" s="21" t="s">
        <v>54</v>
      </c>
    </row>
    <row r="126" spans="1:6" x14ac:dyDescent="0.25">
      <c r="A126" s="51" t="s">
        <v>115</v>
      </c>
      <c r="B126" s="53" t="s">
        <v>116</v>
      </c>
      <c r="C126" s="15"/>
      <c r="D126" s="54"/>
      <c r="E126" s="64"/>
      <c r="F126" s="2">
        <f>F117</f>
        <v>0</v>
      </c>
    </row>
    <row r="127" spans="1:6" x14ac:dyDescent="0.25">
      <c r="A127" s="53" t="s">
        <v>124</v>
      </c>
      <c r="B127" s="53" t="s">
        <v>129</v>
      </c>
      <c r="C127" s="15"/>
      <c r="D127" s="54"/>
      <c r="E127" s="64"/>
      <c r="F127" s="2">
        <f>F122</f>
        <v>0</v>
      </c>
    </row>
    <row r="128" spans="1:6" x14ac:dyDescent="0.25">
      <c r="A128" s="141" t="s">
        <v>100</v>
      </c>
      <c r="B128" s="142"/>
      <c r="C128" s="38"/>
      <c r="D128" s="34"/>
      <c r="E128" s="34"/>
      <c r="F128" s="3">
        <f>IFERROR(SUM(F126:F127),"ERRO")</f>
        <v>0</v>
      </c>
    </row>
    <row r="129" spans="1:7" x14ac:dyDescent="0.25">
      <c r="A129" s="101"/>
      <c r="B129" s="102"/>
      <c r="C129" s="102"/>
      <c r="D129" s="102"/>
      <c r="E129" s="102"/>
      <c r="F129" s="102"/>
    </row>
    <row r="130" spans="1:7" x14ac:dyDescent="0.25">
      <c r="A130" s="133" t="s">
        <v>130</v>
      </c>
      <c r="B130" s="133"/>
      <c r="C130" s="133"/>
      <c r="D130" s="133"/>
      <c r="E130" s="133"/>
      <c r="F130" s="133"/>
    </row>
    <row r="131" spans="1:7" x14ac:dyDescent="0.25">
      <c r="A131" s="96"/>
      <c r="B131" s="96"/>
      <c r="C131" s="96"/>
      <c r="D131" s="96"/>
      <c r="E131" s="96"/>
      <c r="F131" s="96"/>
      <c r="G131" s="22"/>
    </row>
    <row r="132" spans="1:7" x14ac:dyDescent="0.25">
      <c r="A132" s="143" t="s">
        <v>177</v>
      </c>
      <c r="B132" s="143"/>
      <c r="C132" s="92"/>
      <c r="D132" s="92"/>
      <c r="E132" s="92"/>
      <c r="F132" s="123">
        <f>IFERROR(SUM(F134:F136),"ERRO")</f>
        <v>231.81</v>
      </c>
      <c r="G132" s="22"/>
    </row>
    <row r="133" spans="1:7" s="31" customFormat="1" x14ac:dyDescent="0.25">
      <c r="A133" s="57"/>
      <c r="B133" s="97" t="s">
        <v>179</v>
      </c>
      <c r="C133" s="97" t="s">
        <v>180</v>
      </c>
      <c r="D133" s="97" t="s">
        <v>230</v>
      </c>
      <c r="E133" s="97" t="s">
        <v>185</v>
      </c>
      <c r="F133" s="97" t="s">
        <v>183</v>
      </c>
      <c r="G133" s="22"/>
    </row>
    <row r="134" spans="1:7" s="31" customFormat="1" ht="33.75" x14ac:dyDescent="0.25">
      <c r="A134" s="58"/>
      <c r="B134" s="77" t="s">
        <v>222</v>
      </c>
      <c r="C134" s="77" t="s">
        <v>181</v>
      </c>
      <c r="D134" s="78">
        <v>2</v>
      </c>
      <c r="E134" s="121">
        <v>42.664999999999999</v>
      </c>
      <c r="F134" s="82">
        <f>IFERROR(ROUND(D134*E134,2),"ERRO")</f>
        <v>85.33</v>
      </c>
      <c r="G134" s="22"/>
    </row>
    <row r="135" spans="1:7" s="31" customFormat="1" ht="22.5" x14ac:dyDescent="0.25">
      <c r="A135" s="58"/>
      <c r="B135" s="77" t="s">
        <v>223</v>
      </c>
      <c r="C135" s="77" t="s">
        <v>181</v>
      </c>
      <c r="D135" s="78">
        <v>2</v>
      </c>
      <c r="E135" s="121">
        <v>73.239999999999995</v>
      </c>
      <c r="F135" s="82">
        <f>IFERROR(ROUND(D135*E135,2),"ERRO")</f>
        <v>146.47999999999999</v>
      </c>
      <c r="G135" s="22"/>
    </row>
    <row r="136" spans="1:7" s="31" customFormat="1" x14ac:dyDescent="0.25">
      <c r="A136" s="58"/>
      <c r="B136" s="77" t="s">
        <v>229</v>
      </c>
      <c r="C136" s="77" t="s">
        <v>182</v>
      </c>
      <c r="D136" s="77" t="s">
        <v>182</v>
      </c>
      <c r="E136" s="82" t="s">
        <v>182</v>
      </c>
      <c r="F136" s="121">
        <v>0</v>
      </c>
      <c r="G136" s="22"/>
    </row>
    <row r="137" spans="1:7" s="31" customFormat="1" x14ac:dyDescent="0.25">
      <c r="A137" s="60"/>
      <c r="B137" s="60"/>
      <c r="C137" s="60"/>
      <c r="D137" s="60"/>
      <c r="E137" s="60"/>
      <c r="F137" s="59"/>
      <c r="G137" s="22"/>
    </row>
    <row r="138" spans="1:7" x14ac:dyDescent="0.25">
      <c r="A138" s="143" t="s">
        <v>178</v>
      </c>
      <c r="B138" s="143"/>
      <c r="C138" s="92"/>
      <c r="D138" s="92"/>
      <c r="E138" s="92"/>
      <c r="F138" s="123">
        <f>IFERROR(SUM(F140),"ERRO")</f>
        <v>0</v>
      </c>
      <c r="G138" s="22"/>
    </row>
    <row r="139" spans="1:7" s="31" customFormat="1" x14ac:dyDescent="0.25">
      <c r="A139" s="96"/>
      <c r="B139" s="97" t="s">
        <v>179</v>
      </c>
      <c r="C139" s="97" t="s">
        <v>180</v>
      </c>
      <c r="D139" s="97" t="s">
        <v>230</v>
      </c>
      <c r="E139" s="97" t="s">
        <v>185</v>
      </c>
      <c r="F139" s="97" t="s">
        <v>183</v>
      </c>
      <c r="G139" s="22"/>
    </row>
    <row r="140" spans="1:7" s="31" customFormat="1" x14ac:dyDescent="0.25">
      <c r="A140" s="96"/>
      <c r="B140" s="77" t="s">
        <v>229</v>
      </c>
      <c r="C140" s="77" t="s">
        <v>182</v>
      </c>
      <c r="D140" s="78" t="s">
        <v>182</v>
      </c>
      <c r="E140" s="82" t="s">
        <v>182</v>
      </c>
      <c r="F140" s="121">
        <v>0</v>
      </c>
      <c r="G140" s="22"/>
    </row>
    <row r="141" spans="1:7" s="95" customFormat="1" x14ac:dyDescent="0.25">
      <c r="A141" s="96"/>
      <c r="B141" s="58"/>
      <c r="C141" s="58"/>
      <c r="D141" s="98"/>
      <c r="E141" s="59"/>
      <c r="F141" s="59"/>
      <c r="G141" s="22"/>
    </row>
    <row r="142" spans="1:7" s="95" customFormat="1" x14ac:dyDescent="0.25">
      <c r="A142" s="143" t="s">
        <v>232</v>
      </c>
      <c r="B142" s="143"/>
      <c r="C142" s="92"/>
      <c r="D142" s="92"/>
      <c r="E142" s="92"/>
      <c r="F142" s="83">
        <f>IFERROR(SUM(F144),"ERRO")</f>
        <v>0</v>
      </c>
      <c r="G142" s="22"/>
    </row>
    <row r="143" spans="1:7" s="95" customFormat="1" x14ac:dyDescent="0.25">
      <c r="A143" s="96"/>
      <c r="B143" s="97" t="s">
        <v>179</v>
      </c>
      <c r="C143" s="97" t="s">
        <v>180</v>
      </c>
      <c r="D143" s="97" t="s">
        <v>230</v>
      </c>
      <c r="E143" s="97" t="s">
        <v>185</v>
      </c>
      <c r="F143" s="97" t="s">
        <v>183</v>
      </c>
      <c r="G143" s="22"/>
    </row>
    <row r="144" spans="1:7" s="95" customFormat="1" ht="22.5" x14ac:dyDescent="0.25">
      <c r="A144" s="96"/>
      <c r="B144" s="77" t="s">
        <v>234</v>
      </c>
      <c r="C144" s="77" t="s">
        <v>182</v>
      </c>
      <c r="D144" s="78" t="s">
        <v>182</v>
      </c>
      <c r="E144" s="82" t="s">
        <v>182</v>
      </c>
      <c r="F144" s="121">
        <v>0</v>
      </c>
      <c r="G144" s="22"/>
    </row>
    <row r="145" spans="1:7" x14ac:dyDescent="0.25">
      <c r="A145" s="96"/>
      <c r="B145" s="96"/>
      <c r="C145" s="96"/>
      <c r="D145" s="96"/>
      <c r="E145" s="96"/>
      <c r="F145" s="96"/>
      <c r="G145" s="22"/>
    </row>
    <row r="146" spans="1:7" x14ac:dyDescent="0.25">
      <c r="A146" s="135" t="s">
        <v>130</v>
      </c>
      <c r="B146" s="136"/>
      <c r="C146" s="103"/>
      <c r="D146" s="104"/>
      <c r="E146" s="135"/>
      <c r="F146" s="137"/>
    </row>
    <row r="147" spans="1:7" x14ac:dyDescent="0.25">
      <c r="A147" s="105">
        <v>5</v>
      </c>
      <c r="B147" s="106" t="s">
        <v>131</v>
      </c>
      <c r="C147" s="103"/>
      <c r="D147" s="104"/>
      <c r="E147" s="107" t="s">
        <v>33</v>
      </c>
      <c r="F147" s="108" t="s">
        <v>54</v>
      </c>
    </row>
    <row r="148" spans="1:7" x14ac:dyDescent="0.25">
      <c r="A148" s="109" t="s">
        <v>35</v>
      </c>
      <c r="B148" s="109" t="s">
        <v>132</v>
      </c>
      <c r="C148" s="110"/>
      <c r="D148" s="111"/>
      <c r="E148" s="112"/>
      <c r="F148" s="113">
        <f>IFERROR(ROUND((F132/'1'!C8),2),"ERRO")</f>
        <v>19.32</v>
      </c>
    </row>
    <row r="149" spans="1:7" x14ac:dyDescent="0.25">
      <c r="A149" s="114" t="s">
        <v>37</v>
      </c>
      <c r="B149" s="109" t="s">
        <v>133</v>
      </c>
      <c r="C149" s="110"/>
      <c r="D149" s="111"/>
      <c r="E149" s="112"/>
      <c r="F149" s="113">
        <f>IFERROR(ROUND((F138/'1'!C8),2),"ERRO")</f>
        <v>0</v>
      </c>
    </row>
    <row r="150" spans="1:7" x14ac:dyDescent="0.25">
      <c r="A150" s="115" t="s">
        <v>39</v>
      </c>
      <c r="B150" s="116" t="s">
        <v>233</v>
      </c>
      <c r="C150" s="117"/>
      <c r="D150" s="118"/>
      <c r="E150" s="112"/>
      <c r="F150" s="99">
        <f>IFERROR(ROUND(F142*((1-0.2)/(12*5)),2),"ERRO")</f>
        <v>0</v>
      </c>
    </row>
    <row r="151" spans="1:7" x14ac:dyDescent="0.25">
      <c r="A151" s="135" t="s">
        <v>47</v>
      </c>
      <c r="B151" s="136"/>
      <c r="C151" s="119"/>
      <c r="D151" s="107"/>
      <c r="E151" s="107"/>
      <c r="F151" s="120">
        <f>IFERROR(SUM(F148:F150),"ERRO")</f>
        <v>19.32</v>
      </c>
    </row>
    <row r="152" spans="1:7" x14ac:dyDescent="0.25">
      <c r="A152" s="133" t="s">
        <v>134</v>
      </c>
      <c r="B152" s="133"/>
      <c r="C152" s="133"/>
      <c r="D152" s="133"/>
      <c r="E152" s="134"/>
      <c r="F152" s="134"/>
    </row>
    <row r="153" spans="1:7" x14ac:dyDescent="0.25">
      <c r="A153" s="101"/>
      <c r="B153" s="102"/>
      <c r="C153" s="102"/>
      <c r="D153" s="102"/>
      <c r="E153" s="102"/>
      <c r="F153" s="102"/>
    </row>
    <row r="154" spans="1:7" x14ac:dyDescent="0.25">
      <c r="A154" s="140" t="s">
        <v>135</v>
      </c>
      <c r="B154" s="140"/>
      <c r="C154" s="140"/>
      <c r="D154" s="140"/>
      <c r="E154" s="140"/>
      <c r="F154" s="140"/>
    </row>
    <row r="155" spans="1:7" x14ac:dyDescent="0.25">
      <c r="A155" s="101"/>
      <c r="B155" s="101"/>
      <c r="C155" s="101"/>
      <c r="D155" s="101"/>
      <c r="E155" s="101"/>
      <c r="F155" s="101"/>
    </row>
    <row r="156" spans="1:7" x14ac:dyDescent="0.25">
      <c r="A156" s="141" t="s">
        <v>135</v>
      </c>
      <c r="B156" s="139"/>
      <c r="C156" s="37"/>
      <c r="D156" s="69"/>
      <c r="E156" s="145"/>
      <c r="F156" s="147"/>
    </row>
    <row r="157" spans="1:7" x14ac:dyDescent="0.25">
      <c r="A157" s="35">
        <v>6</v>
      </c>
      <c r="B157" s="36" t="s">
        <v>136</v>
      </c>
      <c r="C157" s="37"/>
      <c r="D157" s="69"/>
      <c r="E157" s="34" t="s">
        <v>33</v>
      </c>
      <c r="F157" s="10" t="s">
        <v>54</v>
      </c>
    </row>
    <row r="158" spans="1:7" x14ac:dyDescent="0.25">
      <c r="A158" s="51" t="s">
        <v>35</v>
      </c>
      <c r="B158" s="51" t="s">
        <v>137</v>
      </c>
      <c r="C158" s="63"/>
      <c r="D158" s="64"/>
      <c r="E158" s="76">
        <v>0.05</v>
      </c>
      <c r="F158" s="2">
        <f>IFERROR(ROUND(($F$31+$F$90+$F$102+$F$128+$F$151)*E158,2),"ERRO")</f>
        <v>370.65</v>
      </c>
    </row>
    <row r="159" spans="1:7" x14ac:dyDescent="0.25">
      <c r="A159" s="1" t="s">
        <v>37</v>
      </c>
      <c r="B159" s="51" t="s">
        <v>138</v>
      </c>
      <c r="C159" s="63"/>
      <c r="D159" s="64"/>
      <c r="E159" s="17">
        <v>0.03</v>
      </c>
      <c r="F159" s="2">
        <f>IFERROR(ROUND((($F$31+$F$90+$F$102+$F$128+$F$151+$F$158+$F$162)/(1-($E$159+$E$160+$E$161)))*E159,2),"ERRO")</f>
        <v>258.51</v>
      </c>
    </row>
    <row r="160" spans="1:7" x14ac:dyDescent="0.25">
      <c r="A160" s="1" t="s">
        <v>39</v>
      </c>
      <c r="B160" s="51" t="s">
        <v>139</v>
      </c>
      <c r="C160" s="63"/>
      <c r="D160" s="64"/>
      <c r="E160" s="17">
        <v>6.4999999999999997E-3</v>
      </c>
      <c r="F160" s="2">
        <f>IFERROR(ROUND((($F$31+$F$90+$F$102+$F$128+$F$151+$F$158+$F$162)/(1-($E$159+$E$160+$E$161)))*E160,2),"ERRO")</f>
        <v>56.01</v>
      </c>
    </row>
    <row r="161" spans="1:6" x14ac:dyDescent="0.25">
      <c r="A161" s="1" t="s">
        <v>41</v>
      </c>
      <c r="B161" s="51" t="s">
        <v>140</v>
      </c>
      <c r="C161" s="63"/>
      <c r="D161" s="64"/>
      <c r="E161" s="17">
        <v>0.05</v>
      </c>
      <c r="F161" s="2">
        <f>IFERROR(ROUND((($F$31+$F$90+$F$102+$F$128+$F$151+$F$158+$F$162)/(1-($E$159+$E$160+$E$161)))*E161,2),"ERRO")</f>
        <v>430.84</v>
      </c>
    </row>
    <row r="162" spans="1:6" x14ac:dyDescent="0.25">
      <c r="A162" s="65" t="s">
        <v>43</v>
      </c>
      <c r="B162" s="53" t="s">
        <v>141</v>
      </c>
      <c r="C162" s="15"/>
      <c r="D162" s="54"/>
      <c r="E162" s="17">
        <v>1.1299999999999999E-2</v>
      </c>
      <c r="F162" s="2">
        <f>IFERROR(ROUND(($F$31+$F$90+$F$102+$F$128+$F$151+$F$158)*E162,2),"ERRO")</f>
        <v>87.95</v>
      </c>
    </row>
    <row r="163" spans="1:6" x14ac:dyDescent="0.25">
      <c r="A163" s="141" t="s">
        <v>47</v>
      </c>
      <c r="B163" s="142"/>
      <c r="C163" s="38"/>
      <c r="D163" s="34"/>
      <c r="E163" s="34"/>
      <c r="F163" s="3">
        <f>IFERROR(SUM(F158:F162),"ERRO")</f>
        <v>1203.96</v>
      </c>
    </row>
    <row r="164" spans="1:6" x14ac:dyDescent="0.25">
      <c r="A164" s="138" t="s">
        <v>142</v>
      </c>
      <c r="B164" s="138"/>
      <c r="C164" s="138"/>
      <c r="D164" s="138"/>
      <c r="E164" s="139"/>
      <c r="F164" s="139"/>
    </row>
    <row r="165" spans="1:6" x14ac:dyDescent="0.25">
      <c r="A165" s="131" t="s">
        <v>143</v>
      </c>
      <c r="B165" s="131"/>
      <c r="C165" s="131"/>
      <c r="D165" s="131"/>
      <c r="E165" s="131"/>
      <c r="F165" s="131"/>
    </row>
    <row r="166" spans="1:6" x14ac:dyDescent="0.25">
      <c r="A166" s="9"/>
      <c r="B166" s="9"/>
      <c r="C166" s="32"/>
      <c r="D166" s="32"/>
      <c r="E166" s="9"/>
      <c r="F166" s="9"/>
    </row>
    <row r="167" spans="1:6" x14ac:dyDescent="0.25">
      <c r="A167" s="131" t="s">
        <v>144</v>
      </c>
      <c r="B167" s="131"/>
      <c r="C167" s="131"/>
      <c r="D167" s="131"/>
      <c r="E167" s="131"/>
      <c r="F167" s="131"/>
    </row>
    <row r="168" spans="1:6" x14ac:dyDescent="0.25">
      <c r="A168" s="9"/>
    </row>
    <row r="169" spans="1:6" x14ac:dyDescent="0.25">
      <c r="A169" s="141" t="s">
        <v>145</v>
      </c>
      <c r="B169" s="139"/>
      <c r="C169" s="37"/>
      <c r="D169" s="69"/>
      <c r="E169" s="34"/>
      <c r="F169" s="10" t="s">
        <v>54</v>
      </c>
    </row>
    <row r="170" spans="1:6" x14ac:dyDescent="0.25">
      <c r="A170" s="52" t="s">
        <v>35</v>
      </c>
      <c r="B170" s="51" t="s">
        <v>31</v>
      </c>
      <c r="C170" s="63"/>
      <c r="D170" s="64"/>
      <c r="E170" s="64"/>
      <c r="F170" s="2">
        <f>F31</f>
        <v>4008.89</v>
      </c>
    </row>
    <row r="171" spans="1:6" x14ac:dyDescent="0.25">
      <c r="A171" s="29" t="s">
        <v>37</v>
      </c>
      <c r="B171" s="51" t="s">
        <v>50</v>
      </c>
      <c r="C171" s="63"/>
      <c r="D171" s="64"/>
      <c r="E171" s="1"/>
      <c r="F171" s="2">
        <f>F90</f>
        <v>3118.9300000000003</v>
      </c>
    </row>
    <row r="172" spans="1:6" x14ac:dyDescent="0.25">
      <c r="A172" s="29" t="s">
        <v>39</v>
      </c>
      <c r="B172" s="51" t="s">
        <v>102</v>
      </c>
      <c r="C172" s="63"/>
      <c r="D172" s="64"/>
      <c r="E172" s="1"/>
      <c r="F172" s="2">
        <f>F102</f>
        <v>265.77999999999997</v>
      </c>
    </row>
    <row r="173" spans="1:6" x14ac:dyDescent="0.25">
      <c r="A173" s="29" t="s">
        <v>41</v>
      </c>
      <c r="B173" s="51" t="s">
        <v>110</v>
      </c>
      <c r="C173" s="63"/>
      <c r="D173" s="64"/>
      <c r="E173" s="1"/>
      <c r="F173" s="2">
        <f>F128</f>
        <v>0</v>
      </c>
    </row>
    <row r="174" spans="1:6" x14ac:dyDescent="0.25">
      <c r="A174" s="65" t="s">
        <v>43</v>
      </c>
      <c r="B174" s="53" t="s">
        <v>130</v>
      </c>
      <c r="C174" s="15"/>
      <c r="D174" s="54"/>
      <c r="E174" s="1"/>
      <c r="F174" s="2">
        <f>F151</f>
        <v>19.32</v>
      </c>
    </row>
    <row r="175" spans="1:6" x14ac:dyDescent="0.25">
      <c r="A175" s="141" t="s">
        <v>146</v>
      </c>
      <c r="B175" s="139"/>
      <c r="C175" s="37"/>
      <c r="D175" s="69"/>
      <c r="E175" s="34"/>
      <c r="F175" s="3">
        <f>IFERROR(SUM(F170:F174),"ERRO")</f>
        <v>7412.9199999999992</v>
      </c>
    </row>
    <row r="176" spans="1:6" x14ac:dyDescent="0.25">
      <c r="A176" s="50" t="s">
        <v>72</v>
      </c>
      <c r="B176" s="53" t="s">
        <v>135</v>
      </c>
      <c r="C176" s="15"/>
      <c r="D176" s="54"/>
      <c r="E176" s="64"/>
      <c r="F176" s="2">
        <f>F163</f>
        <v>1203.96</v>
      </c>
    </row>
    <row r="177" spans="1:6" x14ac:dyDescent="0.25">
      <c r="A177" s="141" t="s">
        <v>147</v>
      </c>
      <c r="B177" s="142"/>
      <c r="C177" s="38"/>
      <c r="D177" s="34"/>
      <c r="E177" s="34"/>
      <c r="F177" s="3">
        <f>IFERROR(SUM(F175:F176),"ERRO")</f>
        <v>8616.8799999999992</v>
      </c>
    </row>
  </sheetData>
  <sheetProtection algorithmName="SHA-512" hashValue="a6ZJZAREpb/qdTIxvsTFHC887VotyCMTBsbBrpmVnZe7eCzJ3Dthz3cG+egNp5Cj2aseXFBhHz9noN09/QXFfA==" saltValue="dUQiCQVLp87hRvGyszGMaA==" spinCount="100000" sheet="1" objects="1" scenarios="1"/>
  <mergeCells count="88">
    <mergeCell ref="A169:B169"/>
    <mergeCell ref="E94:F94"/>
    <mergeCell ref="A175:B175"/>
    <mergeCell ref="A177:B177"/>
    <mergeCell ref="A7:B7"/>
    <mergeCell ref="E8:F8"/>
    <mergeCell ref="A156:B156"/>
    <mergeCell ref="E156:F156"/>
    <mergeCell ref="A163:B163"/>
    <mergeCell ref="E7:F7"/>
    <mergeCell ref="E9:F9"/>
    <mergeCell ref="E10:F10"/>
    <mergeCell ref="E11:F11"/>
    <mergeCell ref="E12:F12"/>
    <mergeCell ref="E23:F23"/>
    <mergeCell ref="E37:F37"/>
    <mergeCell ref="A62:F62"/>
    <mergeCell ref="A47:F47"/>
    <mergeCell ref="A61:B61"/>
    <mergeCell ref="A50:B50"/>
    <mergeCell ref="E50:F50"/>
    <mergeCell ref="A44:F44"/>
    <mergeCell ref="A45:F45"/>
    <mergeCell ref="A46:F46"/>
    <mergeCell ref="A48:F48"/>
    <mergeCell ref="A59:B59"/>
    <mergeCell ref="A67:B67"/>
    <mergeCell ref="E119:F119"/>
    <mergeCell ref="A104:F104"/>
    <mergeCell ref="A117:B117"/>
    <mergeCell ref="E73:F73"/>
    <mergeCell ref="A73:B73"/>
    <mergeCell ref="A102:B102"/>
    <mergeCell ref="A94:B94"/>
    <mergeCell ref="A92:F92"/>
    <mergeCell ref="A69:B69"/>
    <mergeCell ref="A70:B70"/>
    <mergeCell ref="A71:B71"/>
    <mergeCell ref="A82:F82"/>
    <mergeCell ref="A83:F83"/>
    <mergeCell ref="A107:F107"/>
    <mergeCell ref="A3:F3"/>
    <mergeCell ref="A1:F1"/>
    <mergeCell ref="A33:F33"/>
    <mergeCell ref="A32:F32"/>
    <mergeCell ref="A43:F43"/>
    <mergeCell ref="A16:F16"/>
    <mergeCell ref="A35:F35"/>
    <mergeCell ref="A4:F4"/>
    <mergeCell ref="A31:B31"/>
    <mergeCell ref="A42:B42"/>
    <mergeCell ref="A23:B23"/>
    <mergeCell ref="A13:F13"/>
    <mergeCell ref="A14:F14"/>
    <mergeCell ref="A20:B20"/>
    <mergeCell ref="A37:B37"/>
    <mergeCell ref="A18:B18"/>
    <mergeCell ref="A19:B19"/>
    <mergeCell ref="E85:F85"/>
    <mergeCell ref="E124:F124"/>
    <mergeCell ref="A21:B21"/>
    <mergeCell ref="A63:F63"/>
    <mergeCell ref="A64:F64"/>
    <mergeCell ref="A122:B122"/>
    <mergeCell ref="A109:B109"/>
    <mergeCell ref="E109:F109"/>
    <mergeCell ref="A119:B119"/>
    <mergeCell ref="A124:B124"/>
    <mergeCell ref="A85:B85"/>
    <mergeCell ref="A90:B90"/>
    <mergeCell ref="A81:B81"/>
    <mergeCell ref="A66:B66"/>
    <mergeCell ref="A68:B68"/>
    <mergeCell ref="A167:F167"/>
    <mergeCell ref="A105:F105"/>
    <mergeCell ref="A106:F106"/>
    <mergeCell ref="A130:F130"/>
    <mergeCell ref="A152:F152"/>
    <mergeCell ref="A146:B146"/>
    <mergeCell ref="E146:F146"/>
    <mergeCell ref="A164:F164"/>
    <mergeCell ref="A165:F165"/>
    <mergeCell ref="A151:B151"/>
    <mergeCell ref="A154:F154"/>
    <mergeCell ref="A128:B128"/>
    <mergeCell ref="A138:B138"/>
    <mergeCell ref="A132:B132"/>
    <mergeCell ref="A142:B142"/>
  </mergeCells>
  <dataValidations count="3">
    <dataValidation type="date" allowBlank="1" showInputMessage="1" showErrorMessage="1" error="Inserir data no formato dd/mm/aaaa." sqref="E12:F12" xr:uid="{B3B973A2-8266-4CBA-BA33-614F0E05B4A8}">
      <formula1>36526</formula1>
      <formula2>72686</formula2>
    </dataValidation>
    <dataValidation type="decimal" allowBlank="1" showInputMessage="1" showErrorMessage="1" error="Inserir decimal entre 0,00 e 999999999,99." sqref="E10:F10 E158:E162 F25 E26:E30 E39:E41 E52:E58 E60 F66:F71 F30 F77:F80 E96:E101 E111:E116 E121 F18:F21 D134:E135 F136 F140 F144" xr:uid="{B70086E2-7E2E-42F3-A2C4-9DCAFFC29EB8}">
      <formula1>0</formula1>
      <formula2>999999999.99</formula2>
    </dataValidation>
    <dataValidation allowBlank="1" showInputMessage="1" showErrorMessage="1" error="Inserir decimal entre 0,00 e 999999999,99." sqref="D136:E144 D130:E133 F130:F135 F137:F139 F141:F143 A130:C144" xr:uid="{3AC90F34-C5A8-424B-A521-6949B11594B9}"/>
  </dataValidations>
  <printOptions horizontalCentered="1"/>
  <pageMargins left="0.23622047244094491" right="0.23622047244094491" top="0.74803149606299213" bottom="0.74803149606299213" header="0.31496062992125984" footer="0.31496062992125984"/>
  <pageSetup paperSize="9" scale="59" fitToHeight="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4586B8-7C65-4FFC-A061-3E159846983C}">
  <sheetPr codeName="Planilha3">
    <pageSetUpPr fitToPage="1"/>
  </sheetPr>
  <dimension ref="A1:G177"/>
  <sheetViews>
    <sheetView showGridLines="0" zoomScaleNormal="100" zoomScaleSheetLayoutView="100" workbookViewId="0">
      <selection sqref="A1:F1"/>
    </sheetView>
  </sheetViews>
  <sheetFormatPr defaultRowHeight="11.25" x14ac:dyDescent="0.25"/>
  <cols>
    <col min="1" max="1" width="4.28515625" style="42" bestFit="1" customWidth="1"/>
    <col min="2" max="2" width="80.7109375" style="42" customWidth="1"/>
    <col min="3" max="4" width="20.7109375" style="42" customWidth="1"/>
    <col min="5" max="5" width="20.7109375" style="42" bestFit="1" customWidth="1"/>
    <col min="6" max="6" width="20.7109375" style="42" customWidth="1"/>
    <col min="7" max="16384" width="9.140625" style="42"/>
  </cols>
  <sheetData>
    <row r="1" spans="1:6" x14ac:dyDescent="0.25">
      <c r="A1" s="131" t="s">
        <v>16</v>
      </c>
      <c r="B1" s="131"/>
      <c r="C1" s="131"/>
      <c r="D1" s="131"/>
      <c r="E1" s="131"/>
      <c r="F1" s="131"/>
    </row>
    <row r="2" spans="1:6" x14ac:dyDescent="0.25">
      <c r="A2" s="41"/>
      <c r="B2" s="41"/>
      <c r="C2" s="41"/>
      <c r="D2" s="41"/>
      <c r="E2" s="41"/>
      <c r="F2" s="41"/>
    </row>
    <row r="3" spans="1:6" x14ac:dyDescent="0.25">
      <c r="A3" s="131" t="s">
        <v>17</v>
      </c>
      <c r="B3" s="131"/>
      <c r="C3" s="131"/>
      <c r="D3" s="131"/>
      <c r="E3" s="131"/>
      <c r="F3" s="131"/>
    </row>
    <row r="4" spans="1:6" x14ac:dyDescent="0.25">
      <c r="A4" s="132" t="s">
        <v>18</v>
      </c>
      <c r="B4" s="132"/>
      <c r="C4" s="132"/>
      <c r="D4" s="132"/>
      <c r="E4" s="132"/>
      <c r="F4" s="132"/>
    </row>
    <row r="6" spans="1:6" x14ac:dyDescent="0.25">
      <c r="A6" s="41"/>
      <c r="B6" s="41"/>
      <c r="C6" s="41"/>
      <c r="D6" s="41"/>
      <c r="E6" s="41"/>
      <c r="F6" s="41"/>
    </row>
    <row r="7" spans="1:6" x14ac:dyDescent="0.25">
      <c r="A7" s="149" t="s">
        <v>19</v>
      </c>
      <c r="B7" s="150"/>
      <c r="C7" s="61"/>
      <c r="D7" s="62"/>
      <c r="E7" s="153"/>
      <c r="F7" s="154"/>
    </row>
    <row r="8" spans="1:6" x14ac:dyDescent="0.25">
      <c r="A8" s="52">
        <v>1</v>
      </c>
      <c r="B8" s="53" t="s">
        <v>20</v>
      </c>
      <c r="C8" s="15"/>
      <c r="D8" s="54"/>
      <c r="E8" s="151" t="s">
        <v>164</v>
      </c>
      <c r="F8" s="152"/>
    </row>
    <row r="9" spans="1:6" x14ac:dyDescent="0.25">
      <c r="A9" s="51">
        <v>2</v>
      </c>
      <c r="B9" s="53" t="s">
        <v>21</v>
      </c>
      <c r="C9" s="15"/>
      <c r="D9" s="54"/>
      <c r="E9" s="155" t="s">
        <v>170</v>
      </c>
      <c r="F9" s="151"/>
    </row>
    <row r="10" spans="1:6" x14ac:dyDescent="0.25">
      <c r="A10" s="51">
        <v>3</v>
      </c>
      <c r="B10" s="53" t="s">
        <v>22</v>
      </c>
      <c r="C10" s="15"/>
      <c r="D10" s="54"/>
      <c r="E10" s="156">
        <v>0</v>
      </c>
      <c r="F10" s="157"/>
    </row>
    <row r="11" spans="1:6" x14ac:dyDescent="0.25">
      <c r="A11" s="51">
        <v>4</v>
      </c>
      <c r="B11" s="53" t="s">
        <v>23</v>
      </c>
      <c r="C11" s="15"/>
      <c r="D11" s="54"/>
      <c r="E11" s="158" t="s">
        <v>243</v>
      </c>
      <c r="F11" s="159"/>
    </row>
    <row r="12" spans="1:6" x14ac:dyDescent="0.25">
      <c r="A12" s="51">
        <v>5</v>
      </c>
      <c r="B12" s="51" t="s">
        <v>24</v>
      </c>
      <c r="C12" s="63"/>
      <c r="D12" s="64"/>
      <c r="E12" s="160">
        <v>44927</v>
      </c>
      <c r="F12" s="161"/>
    </row>
    <row r="13" spans="1:6" x14ac:dyDescent="0.25">
      <c r="A13" s="132" t="s">
        <v>25</v>
      </c>
      <c r="B13" s="132"/>
      <c r="C13" s="132"/>
      <c r="D13" s="132"/>
      <c r="E13" s="132"/>
      <c r="F13" s="132"/>
    </row>
    <row r="14" spans="1:6" x14ac:dyDescent="0.25">
      <c r="A14" s="132" t="s">
        <v>26</v>
      </c>
      <c r="B14" s="132"/>
      <c r="C14" s="132"/>
      <c r="D14" s="132"/>
      <c r="E14" s="132"/>
      <c r="F14" s="132"/>
    </row>
    <row r="16" spans="1:6" x14ac:dyDescent="0.25">
      <c r="A16" s="131" t="s">
        <v>27</v>
      </c>
      <c r="B16" s="131"/>
      <c r="C16" s="131"/>
      <c r="D16" s="131"/>
      <c r="E16" s="131"/>
      <c r="F16" s="131"/>
    </row>
    <row r="17" spans="1:6" x14ac:dyDescent="0.25">
      <c r="A17" s="41"/>
      <c r="B17" s="41"/>
      <c r="C17" s="41"/>
      <c r="D17" s="41"/>
      <c r="E17" s="41"/>
    </row>
    <row r="18" spans="1:6" x14ac:dyDescent="0.25">
      <c r="A18" s="144" t="s">
        <v>28</v>
      </c>
      <c r="B18" s="144"/>
      <c r="C18" s="84"/>
      <c r="D18" s="84"/>
      <c r="E18" s="85"/>
      <c r="F18" s="81">
        <v>1302</v>
      </c>
    </row>
    <row r="19" spans="1:6" x14ac:dyDescent="0.25">
      <c r="A19" s="144" t="s">
        <v>176</v>
      </c>
      <c r="B19" s="144"/>
      <c r="C19" s="84"/>
      <c r="D19" s="84"/>
      <c r="E19" s="85"/>
      <c r="F19" s="94">
        <v>8.8000000000000007</v>
      </c>
    </row>
    <row r="20" spans="1:6" x14ac:dyDescent="0.25">
      <c r="A20" s="144" t="s">
        <v>29</v>
      </c>
      <c r="B20" s="144"/>
      <c r="C20" s="84"/>
      <c r="D20" s="84"/>
      <c r="E20" s="85"/>
      <c r="F20" s="89">
        <v>0</v>
      </c>
    </row>
    <row r="21" spans="1:6" x14ac:dyDescent="0.25">
      <c r="A21" s="144" t="s">
        <v>30</v>
      </c>
      <c r="B21" s="144"/>
      <c r="C21" s="84"/>
      <c r="D21" s="84"/>
      <c r="E21" s="85"/>
      <c r="F21" s="93">
        <v>52.5</v>
      </c>
    </row>
    <row r="22" spans="1:6" x14ac:dyDescent="0.25">
      <c r="A22" s="41"/>
      <c r="B22" s="41"/>
      <c r="C22" s="41"/>
      <c r="D22" s="41"/>
      <c r="E22" s="41"/>
    </row>
    <row r="23" spans="1:6" x14ac:dyDescent="0.25">
      <c r="A23" s="141" t="s">
        <v>31</v>
      </c>
      <c r="B23" s="142"/>
      <c r="C23" s="49"/>
      <c r="D23" s="47"/>
      <c r="E23" s="145"/>
      <c r="F23" s="147"/>
    </row>
    <row r="24" spans="1:6" x14ac:dyDescent="0.25">
      <c r="A24" s="23">
        <v>1</v>
      </c>
      <c r="B24" s="50" t="s">
        <v>32</v>
      </c>
      <c r="C24" s="22"/>
      <c r="D24" s="55"/>
      <c r="E24" s="44" t="s">
        <v>33</v>
      </c>
      <c r="F24" s="44" t="s">
        <v>34</v>
      </c>
    </row>
    <row r="25" spans="1:6" x14ac:dyDescent="0.25">
      <c r="A25" s="39" t="s">
        <v>35</v>
      </c>
      <c r="B25" s="53" t="s">
        <v>36</v>
      </c>
      <c r="C25" s="15"/>
      <c r="D25" s="54"/>
      <c r="E25" s="39"/>
      <c r="F25" s="12">
        <v>2014.34</v>
      </c>
    </row>
    <row r="26" spans="1:6" x14ac:dyDescent="0.25">
      <c r="A26" s="39" t="s">
        <v>37</v>
      </c>
      <c r="B26" s="53" t="s">
        <v>38</v>
      </c>
      <c r="C26" s="15"/>
      <c r="D26" s="54"/>
      <c r="E26" s="13">
        <v>0</v>
      </c>
      <c r="F26" s="2">
        <f>IFERROR(ROUND(F25*E26,2),"ERRO")</f>
        <v>0</v>
      </c>
    </row>
    <row r="27" spans="1:6" x14ac:dyDescent="0.25">
      <c r="A27" s="39" t="s">
        <v>39</v>
      </c>
      <c r="B27" s="53" t="s">
        <v>40</v>
      </c>
      <c r="C27" s="15"/>
      <c r="D27" s="54"/>
      <c r="E27" s="13">
        <v>0</v>
      </c>
      <c r="F27" s="2">
        <f>IFERROR(ROUND(F18*E27,2),"ERRO")</f>
        <v>0</v>
      </c>
    </row>
    <row r="28" spans="1:6" x14ac:dyDescent="0.25">
      <c r="A28" s="39" t="s">
        <v>41</v>
      </c>
      <c r="B28" s="53" t="s">
        <v>42</v>
      </c>
      <c r="C28" s="15"/>
      <c r="D28" s="54"/>
      <c r="E28" s="13">
        <v>0</v>
      </c>
      <c r="F28" s="2">
        <f>IFERROR(ROUND((F25+F26)*(F20/F19)*E28,2),"ERRO")</f>
        <v>0</v>
      </c>
    </row>
    <row r="29" spans="1:6" x14ac:dyDescent="0.25">
      <c r="A29" s="39" t="s">
        <v>43</v>
      </c>
      <c r="B29" s="53" t="s">
        <v>44</v>
      </c>
      <c r="C29" s="15"/>
      <c r="D29" s="54"/>
      <c r="E29" s="13">
        <v>0</v>
      </c>
      <c r="F29" s="2">
        <f>IFERROR(ROUND((F25+F26)*((((60/F21)*F20)-F20))/F19*(1+E29),2),"ERRO")</f>
        <v>0</v>
      </c>
    </row>
    <row r="30" spans="1:6" x14ac:dyDescent="0.25">
      <c r="A30" s="53" t="s">
        <v>45</v>
      </c>
      <c r="B30" s="66" t="s">
        <v>46</v>
      </c>
      <c r="C30" s="67"/>
      <c r="D30" s="68"/>
      <c r="E30" s="64"/>
      <c r="F30" s="12">
        <v>0</v>
      </c>
    </row>
    <row r="31" spans="1:6" x14ac:dyDescent="0.25">
      <c r="A31" s="141" t="s">
        <v>47</v>
      </c>
      <c r="B31" s="130"/>
      <c r="C31" s="40"/>
      <c r="D31" s="56"/>
      <c r="E31" s="47"/>
      <c r="F31" s="3">
        <f>IFERROR(SUM(F25:F30),"ERRO")</f>
        <v>2014.34</v>
      </c>
    </row>
    <row r="32" spans="1:6" x14ac:dyDescent="0.25">
      <c r="A32" s="131" t="s">
        <v>48</v>
      </c>
      <c r="B32" s="131"/>
      <c r="C32" s="131"/>
      <c r="D32" s="131"/>
      <c r="E32" s="131"/>
      <c r="F32" s="131"/>
    </row>
    <row r="33" spans="1:6" x14ac:dyDescent="0.25">
      <c r="A33" s="131" t="s">
        <v>49</v>
      </c>
      <c r="B33" s="131"/>
      <c r="C33" s="131"/>
      <c r="D33" s="131"/>
      <c r="E33" s="131"/>
      <c r="F33" s="131"/>
    </row>
    <row r="34" spans="1:6" x14ac:dyDescent="0.25">
      <c r="A34" s="41"/>
      <c r="B34" s="41"/>
      <c r="C34" s="41"/>
      <c r="D34" s="41"/>
      <c r="E34" s="41"/>
    </row>
    <row r="35" spans="1:6" x14ac:dyDescent="0.25">
      <c r="A35" s="131" t="s">
        <v>50</v>
      </c>
      <c r="B35" s="131"/>
      <c r="C35" s="131"/>
      <c r="D35" s="131"/>
      <c r="E35" s="131"/>
      <c r="F35" s="131"/>
    </row>
    <row r="36" spans="1:6" x14ac:dyDescent="0.25">
      <c r="A36" s="41"/>
      <c r="B36" s="41"/>
      <c r="C36" s="41"/>
      <c r="D36" s="41"/>
      <c r="E36" s="41"/>
      <c r="F36" s="41"/>
    </row>
    <row r="37" spans="1:6" x14ac:dyDescent="0.25">
      <c r="A37" s="141" t="s">
        <v>51</v>
      </c>
      <c r="B37" s="139"/>
      <c r="C37" s="43"/>
      <c r="D37" s="69"/>
      <c r="E37" s="145"/>
      <c r="F37" s="147"/>
    </row>
    <row r="38" spans="1:6" x14ac:dyDescent="0.25">
      <c r="A38" s="45" t="s">
        <v>52</v>
      </c>
      <c r="B38" s="46" t="s">
        <v>53</v>
      </c>
      <c r="C38" s="43"/>
      <c r="D38" s="69"/>
      <c r="E38" s="47" t="s">
        <v>33</v>
      </c>
      <c r="F38" s="44" t="s">
        <v>54</v>
      </c>
    </row>
    <row r="39" spans="1:6" x14ac:dyDescent="0.25">
      <c r="A39" s="51" t="s">
        <v>35</v>
      </c>
      <c r="B39" s="53" t="s">
        <v>55</v>
      </c>
      <c r="C39" s="15"/>
      <c r="D39" s="54"/>
      <c r="E39" s="70">
        <v>8.3299999999999999E-2</v>
      </c>
      <c r="F39" s="2">
        <f>IFERROR(ROUND(F31*E39,2),"ERRO")</f>
        <v>167.79</v>
      </c>
    </row>
    <row r="40" spans="1:6" x14ac:dyDescent="0.25">
      <c r="A40" s="51" t="s">
        <v>37</v>
      </c>
      <c r="B40" s="53" t="s">
        <v>56</v>
      </c>
      <c r="C40" s="15"/>
      <c r="D40" s="54"/>
      <c r="E40" s="70">
        <v>9.0749999999999997E-2</v>
      </c>
      <c r="F40" s="2">
        <f>IFERROR(ROUND(F31*E40,2),"ERRO")</f>
        <v>182.8</v>
      </c>
    </row>
    <row r="41" spans="1:6" x14ac:dyDescent="0.25">
      <c r="A41" s="53" t="s">
        <v>39</v>
      </c>
      <c r="B41" s="53" t="s">
        <v>57</v>
      </c>
      <c r="C41" s="15"/>
      <c r="D41" s="54"/>
      <c r="E41" s="70">
        <v>3.0249999999999999E-2</v>
      </c>
      <c r="F41" s="2">
        <f>IFERROR(ROUND(F31*E41,2),"ERRO")</f>
        <v>60.93</v>
      </c>
    </row>
    <row r="42" spans="1:6" x14ac:dyDescent="0.25">
      <c r="A42" s="141" t="s">
        <v>47</v>
      </c>
      <c r="B42" s="142"/>
      <c r="C42" s="49"/>
      <c r="D42" s="47"/>
      <c r="E42" s="47"/>
      <c r="F42" s="3">
        <f>IFERROR(SUM(F39:F41),"ERRO")</f>
        <v>411.52000000000004</v>
      </c>
    </row>
    <row r="43" spans="1:6" x14ac:dyDescent="0.25">
      <c r="A43" s="132" t="s">
        <v>58</v>
      </c>
      <c r="B43" s="132"/>
      <c r="C43" s="132"/>
      <c r="D43" s="132"/>
      <c r="E43" s="132"/>
      <c r="F43" s="132"/>
    </row>
    <row r="44" spans="1:6" x14ac:dyDescent="0.25">
      <c r="A44" s="132" t="s">
        <v>59</v>
      </c>
      <c r="B44" s="132"/>
      <c r="C44" s="132"/>
      <c r="D44" s="132"/>
      <c r="E44" s="132"/>
      <c r="F44" s="132"/>
    </row>
    <row r="45" spans="1:6" x14ac:dyDescent="0.25">
      <c r="A45" s="132" t="s">
        <v>60</v>
      </c>
      <c r="B45" s="132"/>
      <c r="C45" s="132"/>
      <c r="D45" s="132"/>
      <c r="E45" s="132"/>
      <c r="F45" s="132"/>
    </row>
    <row r="46" spans="1:6" x14ac:dyDescent="0.25">
      <c r="A46" s="132" t="s">
        <v>61</v>
      </c>
      <c r="B46" s="132"/>
      <c r="C46" s="132"/>
      <c r="D46" s="132"/>
      <c r="E46" s="132"/>
      <c r="F46" s="132"/>
    </row>
    <row r="47" spans="1:6" x14ac:dyDescent="0.25">
      <c r="A47" s="132" t="s">
        <v>62</v>
      </c>
      <c r="B47" s="132"/>
      <c r="C47" s="132"/>
      <c r="D47" s="132"/>
      <c r="E47" s="132"/>
      <c r="F47" s="132"/>
    </row>
    <row r="48" spans="1:6" x14ac:dyDescent="0.25">
      <c r="A48" s="131" t="s">
        <v>63</v>
      </c>
      <c r="B48" s="132"/>
      <c r="C48" s="132"/>
      <c r="D48" s="132"/>
      <c r="E48" s="132"/>
      <c r="F48" s="132"/>
    </row>
    <row r="50" spans="1:6" x14ac:dyDescent="0.25">
      <c r="A50" s="141" t="s">
        <v>64</v>
      </c>
      <c r="B50" s="139"/>
      <c r="C50" s="43"/>
      <c r="D50" s="69"/>
      <c r="E50" s="145"/>
      <c r="F50" s="147"/>
    </row>
    <row r="51" spans="1:6" x14ac:dyDescent="0.25">
      <c r="A51" s="45" t="s">
        <v>65</v>
      </c>
      <c r="B51" s="46" t="s">
        <v>66</v>
      </c>
      <c r="C51" s="43"/>
      <c r="D51" s="69"/>
      <c r="E51" s="47" t="s">
        <v>33</v>
      </c>
      <c r="F51" s="44" t="s">
        <v>54</v>
      </c>
    </row>
    <row r="52" spans="1:6" x14ac:dyDescent="0.25">
      <c r="A52" s="51" t="s">
        <v>35</v>
      </c>
      <c r="B52" s="51" t="s">
        <v>67</v>
      </c>
      <c r="C52" s="63"/>
      <c r="D52" s="64"/>
      <c r="E52" s="70">
        <v>0.2</v>
      </c>
      <c r="F52" s="2">
        <f t="shared" ref="F52:F58" si="0">IFERROR(ROUND(($F$31+$F$42)*E52,2),"ERRO")</f>
        <v>485.17</v>
      </c>
    </row>
    <row r="53" spans="1:6" x14ac:dyDescent="0.25">
      <c r="A53" s="39" t="s">
        <v>37</v>
      </c>
      <c r="B53" s="51" t="s">
        <v>68</v>
      </c>
      <c r="C53" s="63"/>
      <c r="D53" s="64"/>
      <c r="E53" s="13">
        <v>2.5000000000000001E-2</v>
      </c>
      <c r="F53" s="2">
        <f t="shared" si="0"/>
        <v>60.65</v>
      </c>
    </row>
    <row r="54" spans="1:6" x14ac:dyDescent="0.25">
      <c r="A54" s="39" t="s">
        <v>39</v>
      </c>
      <c r="B54" s="51" t="s">
        <v>69</v>
      </c>
      <c r="C54" s="63"/>
      <c r="D54" s="64"/>
      <c r="E54" s="13">
        <v>0.06</v>
      </c>
      <c r="F54" s="2">
        <f t="shared" si="0"/>
        <v>145.55000000000001</v>
      </c>
    </row>
    <row r="55" spans="1:6" x14ac:dyDescent="0.25">
      <c r="A55" s="39" t="s">
        <v>41</v>
      </c>
      <c r="B55" s="51" t="s">
        <v>70</v>
      </c>
      <c r="C55" s="63"/>
      <c r="D55" s="64"/>
      <c r="E55" s="13">
        <v>1.4999999999999999E-2</v>
      </c>
      <c r="F55" s="2">
        <f t="shared" si="0"/>
        <v>36.39</v>
      </c>
    </row>
    <row r="56" spans="1:6" x14ac:dyDescent="0.25">
      <c r="A56" s="39" t="s">
        <v>43</v>
      </c>
      <c r="B56" s="51" t="s">
        <v>71</v>
      </c>
      <c r="C56" s="63"/>
      <c r="D56" s="64"/>
      <c r="E56" s="13">
        <v>0.01</v>
      </c>
      <c r="F56" s="2">
        <f t="shared" si="0"/>
        <v>24.26</v>
      </c>
    </row>
    <row r="57" spans="1:6" x14ac:dyDescent="0.25">
      <c r="A57" s="39" t="s">
        <v>72</v>
      </c>
      <c r="B57" s="51" t="s">
        <v>73</v>
      </c>
      <c r="C57" s="63"/>
      <c r="D57" s="64"/>
      <c r="E57" s="13">
        <v>6.0000000000000001E-3</v>
      </c>
      <c r="F57" s="2">
        <f t="shared" si="0"/>
        <v>14.56</v>
      </c>
    </row>
    <row r="58" spans="1:6" x14ac:dyDescent="0.25">
      <c r="A58" s="65" t="s">
        <v>45</v>
      </c>
      <c r="B58" s="53" t="s">
        <v>74</v>
      </c>
      <c r="C58" s="15"/>
      <c r="D58" s="54"/>
      <c r="E58" s="13">
        <v>2E-3</v>
      </c>
      <c r="F58" s="2">
        <f t="shared" si="0"/>
        <v>4.8499999999999996</v>
      </c>
    </row>
    <row r="59" spans="1:6" x14ac:dyDescent="0.25">
      <c r="A59" s="141" t="s">
        <v>75</v>
      </c>
      <c r="B59" s="139"/>
      <c r="C59" s="43"/>
      <c r="D59" s="69"/>
      <c r="E59" s="71">
        <f>SUM(E52:E58)</f>
        <v>0.31800000000000006</v>
      </c>
      <c r="F59" s="3">
        <f>IFERROR(SUM(F52:F58),"ERRO")</f>
        <v>771.43000000000006</v>
      </c>
    </row>
    <row r="60" spans="1:6" x14ac:dyDescent="0.25">
      <c r="A60" s="50" t="s">
        <v>76</v>
      </c>
      <c r="B60" s="53" t="s">
        <v>77</v>
      </c>
      <c r="C60" s="15"/>
      <c r="D60" s="54"/>
      <c r="E60" s="70">
        <v>0.08</v>
      </c>
      <c r="F60" s="2">
        <f>IFERROR(ROUND(($F$31+$F$42)*E60,2),"ERRO")</f>
        <v>194.07</v>
      </c>
    </row>
    <row r="61" spans="1:6" x14ac:dyDescent="0.25">
      <c r="A61" s="141" t="s">
        <v>47</v>
      </c>
      <c r="B61" s="142"/>
      <c r="C61" s="49"/>
      <c r="D61" s="47"/>
      <c r="E61" s="71">
        <f>SUM(E59:E60)</f>
        <v>0.39800000000000008</v>
      </c>
      <c r="F61" s="3">
        <f>IFERROR(SUM(F59:F60),"ERRO")</f>
        <v>965.5</v>
      </c>
    </row>
    <row r="62" spans="1:6" x14ac:dyDescent="0.25">
      <c r="A62" s="132" t="s">
        <v>78</v>
      </c>
      <c r="B62" s="132"/>
      <c r="C62" s="132"/>
      <c r="D62" s="132"/>
      <c r="E62" s="132"/>
      <c r="F62" s="132"/>
    </row>
    <row r="63" spans="1:6" x14ac:dyDescent="0.25">
      <c r="A63" s="146" t="s">
        <v>79</v>
      </c>
      <c r="B63" s="132"/>
      <c r="C63" s="132"/>
      <c r="D63" s="132"/>
      <c r="E63" s="132"/>
      <c r="F63" s="132"/>
    </row>
    <row r="64" spans="1:6" x14ac:dyDescent="0.25">
      <c r="A64" s="132" t="s">
        <v>80</v>
      </c>
      <c r="B64" s="132"/>
      <c r="C64" s="132"/>
      <c r="D64" s="132"/>
      <c r="E64" s="132"/>
      <c r="F64" s="132"/>
    </row>
    <row r="65" spans="1:6" x14ac:dyDescent="0.25">
      <c r="A65" s="16"/>
      <c r="B65" s="16"/>
      <c r="C65" s="16"/>
      <c r="D65" s="16"/>
      <c r="E65" s="16"/>
      <c r="F65" s="16"/>
    </row>
    <row r="66" spans="1:6" x14ac:dyDescent="0.25">
      <c r="A66" s="144" t="s">
        <v>81</v>
      </c>
      <c r="B66" s="144"/>
      <c r="C66" s="86"/>
      <c r="D66" s="86"/>
      <c r="E66" s="85"/>
      <c r="F66" s="89">
        <v>2</v>
      </c>
    </row>
    <row r="67" spans="1:6" x14ac:dyDescent="0.25">
      <c r="A67" s="148" t="s">
        <v>82</v>
      </c>
      <c r="B67" s="148"/>
      <c r="C67" s="90"/>
      <c r="D67" s="90"/>
      <c r="E67" s="87"/>
      <c r="F67" s="79">
        <v>4.3</v>
      </c>
    </row>
    <row r="68" spans="1:6" x14ac:dyDescent="0.25">
      <c r="A68" s="148" t="s">
        <v>83</v>
      </c>
      <c r="B68" s="148"/>
      <c r="C68" s="90"/>
      <c r="D68" s="90"/>
      <c r="E68" s="87"/>
      <c r="F68" s="88">
        <v>22</v>
      </c>
    </row>
    <row r="69" spans="1:6" x14ac:dyDescent="0.25">
      <c r="A69" s="148" t="s">
        <v>84</v>
      </c>
      <c r="B69" s="148"/>
      <c r="C69" s="90"/>
      <c r="D69" s="90"/>
      <c r="E69" s="87"/>
      <c r="F69" s="91">
        <v>0.06</v>
      </c>
    </row>
    <row r="70" spans="1:6" x14ac:dyDescent="0.25">
      <c r="A70" s="148" t="s">
        <v>85</v>
      </c>
      <c r="B70" s="148"/>
      <c r="C70" s="90"/>
      <c r="D70" s="90"/>
      <c r="E70" s="87"/>
      <c r="F70" s="79">
        <v>18.2</v>
      </c>
    </row>
    <row r="71" spans="1:6" x14ac:dyDescent="0.25">
      <c r="A71" s="148" t="s">
        <v>86</v>
      </c>
      <c r="B71" s="148"/>
      <c r="C71" s="90"/>
      <c r="D71" s="90"/>
      <c r="E71" s="87"/>
      <c r="F71" s="91">
        <v>0.11</v>
      </c>
    </row>
    <row r="72" spans="1:6" x14ac:dyDescent="0.25">
      <c r="A72" s="16"/>
    </row>
    <row r="73" spans="1:6" x14ac:dyDescent="0.25">
      <c r="A73" s="141" t="s">
        <v>87</v>
      </c>
      <c r="B73" s="139"/>
      <c r="C73" s="43"/>
      <c r="D73" s="69"/>
      <c r="E73" s="142"/>
      <c r="F73" s="145"/>
    </row>
    <row r="74" spans="1:6" x14ac:dyDescent="0.25">
      <c r="A74" s="45" t="s">
        <v>88</v>
      </c>
      <c r="B74" s="46" t="s">
        <v>89</v>
      </c>
      <c r="C74" s="43"/>
      <c r="D74" s="69"/>
      <c r="E74" s="56" t="s">
        <v>33</v>
      </c>
      <c r="F74" s="23" t="s">
        <v>54</v>
      </c>
    </row>
    <row r="75" spans="1:6" x14ac:dyDescent="0.25">
      <c r="A75" s="51" t="s">
        <v>35</v>
      </c>
      <c r="B75" s="51" t="s">
        <v>90</v>
      </c>
      <c r="C75" s="63"/>
      <c r="D75" s="64"/>
      <c r="E75" s="64"/>
      <c r="F75" s="2">
        <f>IFERROR(IF(ROUND(F66*F67*F68,2)&gt;ROUND(F25*F69,2),ROUND((F66*F67*F68)-(F25*F69),2),0),"ERRO")</f>
        <v>68.34</v>
      </c>
    </row>
    <row r="76" spans="1:6" x14ac:dyDescent="0.25">
      <c r="A76" s="39" t="s">
        <v>37</v>
      </c>
      <c r="B76" s="51" t="s">
        <v>91</v>
      </c>
      <c r="C76" s="63"/>
      <c r="D76" s="64"/>
      <c r="E76" s="39"/>
      <c r="F76" s="2">
        <f>IFERROR(ROUND((F68*F70)-((F68*F70)*F71),2),"ERRO")</f>
        <v>356.36</v>
      </c>
    </row>
    <row r="77" spans="1:6" x14ac:dyDescent="0.25">
      <c r="A77" s="39" t="s">
        <v>39</v>
      </c>
      <c r="B77" s="51" t="s">
        <v>92</v>
      </c>
      <c r="C77" s="63"/>
      <c r="D77" s="64"/>
      <c r="E77" s="39"/>
      <c r="F77" s="12">
        <v>16</v>
      </c>
    </row>
    <row r="78" spans="1:6" x14ac:dyDescent="0.25">
      <c r="A78" s="39" t="s">
        <v>41</v>
      </c>
      <c r="B78" s="51" t="s">
        <v>93</v>
      </c>
      <c r="C78" s="63"/>
      <c r="D78" s="64"/>
      <c r="E78" s="39"/>
      <c r="F78" s="12">
        <v>0</v>
      </c>
    </row>
    <row r="79" spans="1:6" x14ac:dyDescent="0.25">
      <c r="A79" s="39" t="s">
        <v>43</v>
      </c>
      <c r="B79" s="53" t="s">
        <v>94</v>
      </c>
      <c r="C79" s="15"/>
      <c r="D79" s="54"/>
      <c r="E79" s="39"/>
      <c r="F79" s="12">
        <v>2.54</v>
      </c>
    </row>
    <row r="80" spans="1:6" x14ac:dyDescent="0.25">
      <c r="A80" s="53" t="s">
        <v>72</v>
      </c>
      <c r="B80" s="66" t="s">
        <v>245</v>
      </c>
      <c r="C80" s="67"/>
      <c r="D80" s="68"/>
      <c r="E80" s="64"/>
      <c r="F80" s="12">
        <v>3.5</v>
      </c>
    </row>
    <row r="81" spans="1:6" x14ac:dyDescent="0.25">
      <c r="A81" s="141" t="s">
        <v>47</v>
      </c>
      <c r="B81" s="130"/>
      <c r="C81" s="40"/>
      <c r="D81" s="56"/>
      <c r="E81" s="47"/>
      <c r="F81" s="3">
        <f>SUM(F75:F80)</f>
        <v>446.74000000000007</v>
      </c>
    </row>
    <row r="82" spans="1:6" x14ac:dyDescent="0.25">
      <c r="A82" s="132" t="s">
        <v>95</v>
      </c>
      <c r="B82" s="132"/>
      <c r="C82" s="132"/>
      <c r="D82" s="132"/>
      <c r="E82" s="132"/>
      <c r="F82" s="132"/>
    </row>
    <row r="83" spans="1:6" x14ac:dyDescent="0.25">
      <c r="A83" s="132" t="s">
        <v>96</v>
      </c>
      <c r="B83" s="132"/>
      <c r="C83" s="132"/>
      <c r="D83" s="132"/>
      <c r="E83" s="132"/>
      <c r="F83" s="132"/>
    </row>
    <row r="85" spans="1:6" x14ac:dyDescent="0.25">
      <c r="A85" s="141" t="s">
        <v>97</v>
      </c>
      <c r="B85" s="139"/>
      <c r="C85" s="43"/>
      <c r="D85" s="69"/>
      <c r="E85" s="142"/>
      <c r="F85" s="145"/>
    </row>
    <row r="86" spans="1:6" x14ac:dyDescent="0.25">
      <c r="A86" s="45">
        <v>2</v>
      </c>
      <c r="B86" s="46" t="s">
        <v>98</v>
      </c>
      <c r="C86" s="43"/>
      <c r="D86" s="69"/>
      <c r="E86" s="47"/>
      <c r="F86" s="44" t="s">
        <v>54</v>
      </c>
    </row>
    <row r="87" spans="1:6" x14ac:dyDescent="0.25">
      <c r="A87" s="51" t="s">
        <v>52</v>
      </c>
      <c r="B87" s="51" t="s">
        <v>99</v>
      </c>
      <c r="C87" s="63"/>
      <c r="D87" s="64"/>
      <c r="E87" s="64"/>
      <c r="F87" s="2">
        <f>F42</f>
        <v>411.52000000000004</v>
      </c>
    </row>
    <row r="88" spans="1:6" x14ac:dyDescent="0.25">
      <c r="A88" s="39" t="s">
        <v>65</v>
      </c>
      <c r="B88" s="51" t="s">
        <v>66</v>
      </c>
      <c r="C88" s="63"/>
      <c r="D88" s="64"/>
      <c r="E88" s="39"/>
      <c r="F88" s="2">
        <f>F61</f>
        <v>965.5</v>
      </c>
    </row>
    <row r="89" spans="1:6" x14ac:dyDescent="0.25">
      <c r="A89" s="65" t="s">
        <v>88</v>
      </c>
      <c r="B89" s="53" t="s">
        <v>89</v>
      </c>
      <c r="C89" s="15"/>
      <c r="D89" s="54"/>
      <c r="E89" s="39"/>
      <c r="F89" s="2">
        <f>F81</f>
        <v>446.74000000000007</v>
      </c>
    </row>
    <row r="90" spans="1:6" x14ac:dyDescent="0.25">
      <c r="A90" s="141" t="s">
        <v>100</v>
      </c>
      <c r="B90" s="142"/>
      <c r="C90" s="49"/>
      <c r="D90" s="47"/>
      <c r="E90" s="47"/>
      <c r="F90" s="3">
        <f>IFERROR(SUM(F87:F89),"ERRO")</f>
        <v>1823.76</v>
      </c>
    </row>
    <row r="91" spans="1:6" x14ac:dyDescent="0.25">
      <c r="A91" s="41"/>
    </row>
    <row r="92" spans="1:6" x14ac:dyDescent="0.25">
      <c r="A92" s="131" t="s">
        <v>101</v>
      </c>
      <c r="B92" s="131"/>
      <c r="C92" s="131"/>
      <c r="D92" s="131"/>
      <c r="E92" s="131"/>
      <c r="F92" s="131"/>
    </row>
    <row r="93" spans="1:6" x14ac:dyDescent="0.25">
      <c r="A93" s="41"/>
      <c r="B93" s="41"/>
      <c r="C93" s="41"/>
      <c r="D93" s="41"/>
      <c r="E93" s="41"/>
      <c r="F93" s="41"/>
    </row>
    <row r="94" spans="1:6" x14ac:dyDescent="0.25">
      <c r="A94" s="141" t="s">
        <v>102</v>
      </c>
      <c r="B94" s="139"/>
      <c r="C94" s="43"/>
      <c r="D94" s="69"/>
      <c r="E94" s="145"/>
      <c r="F94" s="147"/>
    </row>
    <row r="95" spans="1:6" x14ac:dyDescent="0.25">
      <c r="A95" s="45">
        <v>3</v>
      </c>
      <c r="B95" s="46" t="s">
        <v>103</v>
      </c>
      <c r="C95" s="43"/>
      <c r="D95" s="69"/>
      <c r="E95" s="47" t="s">
        <v>33</v>
      </c>
      <c r="F95" s="44" t="s">
        <v>54</v>
      </c>
    </row>
    <row r="96" spans="1:6" x14ac:dyDescent="0.25">
      <c r="A96" s="51" t="s">
        <v>35</v>
      </c>
      <c r="B96" s="51" t="s">
        <v>104</v>
      </c>
      <c r="C96" s="63"/>
      <c r="D96" s="64"/>
      <c r="E96" s="70">
        <v>4.5999999999999999E-3</v>
      </c>
      <c r="F96" s="2">
        <f t="shared" ref="F96:F101" si="1">IFERROR(ROUND($F$31*E96,2),"ERRO")</f>
        <v>9.27</v>
      </c>
    </row>
    <row r="97" spans="1:6" x14ac:dyDescent="0.25">
      <c r="A97" s="39" t="s">
        <v>37</v>
      </c>
      <c r="B97" s="51" t="s">
        <v>105</v>
      </c>
      <c r="C97" s="63"/>
      <c r="D97" s="64"/>
      <c r="E97" s="13">
        <v>2.9999999999999997E-4</v>
      </c>
      <c r="F97" s="2">
        <f t="shared" si="1"/>
        <v>0.6</v>
      </c>
    </row>
    <row r="98" spans="1:6" x14ac:dyDescent="0.25">
      <c r="A98" s="39" t="s">
        <v>39</v>
      </c>
      <c r="B98" s="51" t="s">
        <v>106</v>
      </c>
      <c r="C98" s="63"/>
      <c r="D98" s="64"/>
      <c r="E98" s="13">
        <v>3.4700000000000002E-2</v>
      </c>
      <c r="F98" s="2">
        <f t="shared" si="1"/>
        <v>69.900000000000006</v>
      </c>
    </row>
    <row r="99" spans="1:6" x14ac:dyDescent="0.25">
      <c r="A99" s="39" t="s">
        <v>41</v>
      </c>
      <c r="B99" s="51" t="s">
        <v>107</v>
      </c>
      <c r="C99" s="63"/>
      <c r="D99" s="64"/>
      <c r="E99" s="13">
        <v>1.9400000000000001E-2</v>
      </c>
      <c r="F99" s="2">
        <f t="shared" si="1"/>
        <v>39.08</v>
      </c>
    </row>
    <row r="100" spans="1:6" x14ac:dyDescent="0.25">
      <c r="A100" s="39" t="s">
        <v>43</v>
      </c>
      <c r="B100" s="51" t="s">
        <v>108</v>
      </c>
      <c r="C100" s="63"/>
      <c r="D100" s="64"/>
      <c r="E100" s="13">
        <v>7.1000000000000004E-3</v>
      </c>
      <c r="F100" s="2">
        <f t="shared" si="1"/>
        <v>14.3</v>
      </c>
    </row>
    <row r="101" spans="1:6" x14ac:dyDescent="0.25">
      <c r="A101" s="65" t="s">
        <v>72</v>
      </c>
      <c r="B101" s="53" t="s">
        <v>109</v>
      </c>
      <c r="C101" s="15"/>
      <c r="D101" s="54"/>
      <c r="E101" s="13">
        <v>2.0000000000000001E-4</v>
      </c>
      <c r="F101" s="2">
        <f t="shared" si="1"/>
        <v>0.4</v>
      </c>
    </row>
    <row r="102" spans="1:6" x14ac:dyDescent="0.25">
      <c r="A102" s="141" t="s">
        <v>100</v>
      </c>
      <c r="B102" s="142"/>
      <c r="C102" s="49"/>
      <c r="D102" s="47"/>
      <c r="E102" s="47"/>
      <c r="F102" s="3">
        <f>IFERROR(SUM(F96:F101),"ERRO")</f>
        <v>133.55000000000001</v>
      </c>
    </row>
    <row r="104" spans="1:6" x14ac:dyDescent="0.25">
      <c r="A104" s="131" t="s">
        <v>110</v>
      </c>
      <c r="B104" s="131"/>
      <c r="C104" s="131"/>
      <c r="D104" s="131"/>
      <c r="E104" s="131"/>
      <c r="F104" s="131"/>
    </row>
    <row r="105" spans="1:6" x14ac:dyDescent="0.25">
      <c r="A105" s="131" t="s">
        <v>111</v>
      </c>
      <c r="B105" s="131"/>
      <c r="C105" s="131"/>
      <c r="D105" s="131"/>
      <c r="E105" s="131"/>
      <c r="F105" s="131"/>
    </row>
    <row r="106" spans="1:6" x14ac:dyDescent="0.25">
      <c r="A106" s="132" t="s">
        <v>112</v>
      </c>
      <c r="B106" s="132"/>
      <c r="C106" s="132"/>
      <c r="D106" s="132"/>
      <c r="E106" s="132"/>
      <c r="F106" s="132"/>
    </row>
    <row r="107" spans="1:6" x14ac:dyDescent="0.25">
      <c r="A107" s="131" t="s">
        <v>113</v>
      </c>
      <c r="B107" s="132"/>
      <c r="C107" s="132"/>
      <c r="D107" s="132"/>
      <c r="E107" s="132"/>
      <c r="F107" s="132"/>
    </row>
    <row r="109" spans="1:6" x14ac:dyDescent="0.25">
      <c r="A109" s="141" t="s">
        <v>114</v>
      </c>
      <c r="B109" s="139"/>
      <c r="C109" s="43"/>
      <c r="D109" s="69"/>
      <c r="E109" s="145"/>
      <c r="F109" s="147"/>
    </row>
    <row r="110" spans="1:6" x14ac:dyDescent="0.25">
      <c r="A110" s="45" t="s">
        <v>115</v>
      </c>
      <c r="B110" s="46" t="s">
        <v>116</v>
      </c>
      <c r="C110" s="43"/>
      <c r="D110" s="69"/>
      <c r="E110" s="47" t="s">
        <v>33</v>
      </c>
      <c r="F110" s="44" t="s">
        <v>54</v>
      </c>
    </row>
    <row r="111" spans="1:6" x14ac:dyDescent="0.25">
      <c r="A111" s="51" t="s">
        <v>35</v>
      </c>
      <c r="B111" s="51" t="s">
        <v>117</v>
      </c>
      <c r="C111" s="63"/>
      <c r="D111" s="64"/>
      <c r="E111" s="70">
        <v>0</v>
      </c>
      <c r="F111" s="2">
        <f t="shared" ref="F111:F116" si="2">IFERROR(ROUND(($F$31+$F$90+$F$102)*E111,2),"ERRO")</f>
        <v>0</v>
      </c>
    </row>
    <row r="112" spans="1:6" x14ac:dyDescent="0.25">
      <c r="A112" s="39" t="s">
        <v>37</v>
      </c>
      <c r="B112" s="51" t="s">
        <v>118</v>
      </c>
      <c r="C112" s="63"/>
      <c r="D112" s="64"/>
      <c r="E112" s="13">
        <v>0</v>
      </c>
      <c r="F112" s="2">
        <f t="shared" si="2"/>
        <v>0</v>
      </c>
    </row>
    <row r="113" spans="1:6" x14ac:dyDescent="0.25">
      <c r="A113" s="39" t="s">
        <v>39</v>
      </c>
      <c r="B113" s="51" t="s">
        <v>119</v>
      </c>
      <c r="C113" s="63"/>
      <c r="D113" s="64"/>
      <c r="E113" s="13">
        <v>0</v>
      </c>
      <c r="F113" s="2">
        <f t="shared" si="2"/>
        <v>0</v>
      </c>
    </row>
    <row r="114" spans="1:6" x14ac:dyDescent="0.25">
      <c r="A114" s="39" t="s">
        <v>41</v>
      </c>
      <c r="B114" s="51" t="s">
        <v>120</v>
      </c>
      <c r="C114" s="63"/>
      <c r="D114" s="64"/>
      <c r="E114" s="13">
        <v>0</v>
      </c>
      <c r="F114" s="2">
        <f t="shared" si="2"/>
        <v>0</v>
      </c>
    </row>
    <row r="115" spans="1:6" x14ac:dyDescent="0.25">
      <c r="A115" s="39" t="s">
        <v>43</v>
      </c>
      <c r="B115" s="51" t="s">
        <v>121</v>
      </c>
      <c r="C115" s="63"/>
      <c r="D115" s="64"/>
      <c r="E115" s="13">
        <v>0</v>
      </c>
      <c r="F115" s="2">
        <f t="shared" si="2"/>
        <v>0</v>
      </c>
    </row>
    <row r="116" spans="1:6" x14ac:dyDescent="0.25">
      <c r="A116" s="53" t="s">
        <v>72</v>
      </c>
      <c r="B116" s="72" t="s">
        <v>122</v>
      </c>
      <c r="C116" s="73"/>
      <c r="D116" s="74"/>
      <c r="E116" s="70">
        <v>0</v>
      </c>
      <c r="F116" s="2">
        <f t="shared" si="2"/>
        <v>0</v>
      </c>
    </row>
    <row r="117" spans="1:6" x14ac:dyDescent="0.25">
      <c r="A117" s="141" t="s">
        <v>47</v>
      </c>
      <c r="B117" s="142"/>
      <c r="C117" s="49"/>
      <c r="D117" s="47"/>
      <c r="E117" s="47"/>
      <c r="F117" s="3">
        <f>IFERROR(SUM(F111:F116),"ERRO")</f>
        <v>0</v>
      </c>
    </row>
    <row r="118" spans="1:6" x14ac:dyDescent="0.25">
      <c r="A118" s="41"/>
      <c r="B118" s="41"/>
      <c r="C118" s="41"/>
      <c r="D118" s="41"/>
      <c r="E118" s="41"/>
      <c r="F118" s="41"/>
    </row>
    <row r="119" spans="1:6" x14ac:dyDescent="0.25">
      <c r="A119" s="141" t="s">
        <v>123</v>
      </c>
      <c r="B119" s="139"/>
      <c r="C119" s="43"/>
      <c r="D119" s="69"/>
      <c r="E119" s="145"/>
      <c r="F119" s="147"/>
    </row>
    <row r="120" spans="1:6" x14ac:dyDescent="0.25">
      <c r="A120" s="45" t="s">
        <v>124</v>
      </c>
      <c r="B120" s="46" t="s">
        <v>125</v>
      </c>
      <c r="C120" s="43"/>
      <c r="D120" s="69"/>
      <c r="E120" s="47" t="s">
        <v>33</v>
      </c>
      <c r="F120" s="44" t="s">
        <v>54</v>
      </c>
    </row>
    <row r="121" spans="1:6" x14ac:dyDescent="0.25">
      <c r="A121" s="53" t="s">
        <v>35</v>
      </c>
      <c r="B121" s="53" t="s">
        <v>126</v>
      </c>
      <c r="C121" s="15"/>
      <c r="D121" s="54"/>
      <c r="E121" s="75">
        <v>0</v>
      </c>
      <c r="F121" s="2">
        <f>IFERROR(ROUND(($F$31+$F$90+$F$102)*E121,2),"ERRO")</f>
        <v>0</v>
      </c>
    </row>
    <row r="122" spans="1:6" x14ac:dyDescent="0.25">
      <c r="A122" s="141" t="s">
        <v>47</v>
      </c>
      <c r="B122" s="142"/>
      <c r="C122" s="49"/>
      <c r="D122" s="47"/>
      <c r="E122" s="47"/>
      <c r="F122" s="3">
        <f>IFERROR(SUM(F121),"ERRO")</f>
        <v>0</v>
      </c>
    </row>
    <row r="123" spans="1:6" x14ac:dyDescent="0.25">
      <c r="A123" s="48"/>
      <c r="B123" s="48"/>
      <c r="C123" s="48"/>
      <c r="D123" s="48"/>
      <c r="E123" s="48"/>
      <c r="F123" s="48"/>
    </row>
    <row r="124" spans="1:6" x14ac:dyDescent="0.25">
      <c r="A124" s="141" t="s">
        <v>127</v>
      </c>
      <c r="B124" s="139"/>
      <c r="C124" s="43"/>
      <c r="D124" s="69"/>
      <c r="E124" s="142"/>
      <c r="F124" s="145"/>
    </row>
    <row r="125" spans="1:6" x14ac:dyDescent="0.25">
      <c r="A125" s="45">
        <v>4</v>
      </c>
      <c r="B125" s="46" t="s">
        <v>128</v>
      </c>
      <c r="C125" s="43"/>
      <c r="D125" s="69"/>
      <c r="E125" s="47"/>
      <c r="F125" s="44" t="s">
        <v>54</v>
      </c>
    </row>
    <row r="126" spans="1:6" x14ac:dyDescent="0.25">
      <c r="A126" s="51" t="s">
        <v>115</v>
      </c>
      <c r="B126" s="53" t="s">
        <v>116</v>
      </c>
      <c r="C126" s="15"/>
      <c r="D126" s="54"/>
      <c r="E126" s="64"/>
      <c r="F126" s="2">
        <f>F117</f>
        <v>0</v>
      </c>
    </row>
    <row r="127" spans="1:6" x14ac:dyDescent="0.25">
      <c r="A127" s="53" t="s">
        <v>124</v>
      </c>
      <c r="B127" s="53" t="s">
        <v>129</v>
      </c>
      <c r="C127" s="15"/>
      <c r="D127" s="54"/>
      <c r="E127" s="64"/>
      <c r="F127" s="2">
        <f>F122</f>
        <v>0</v>
      </c>
    </row>
    <row r="128" spans="1:6" x14ac:dyDescent="0.25">
      <c r="A128" s="141" t="s">
        <v>100</v>
      </c>
      <c r="B128" s="142"/>
      <c r="C128" s="49"/>
      <c r="D128" s="47"/>
      <c r="E128" s="47"/>
      <c r="F128" s="3">
        <f>IFERROR(SUM(F126:F127),"ERRO")</f>
        <v>0</v>
      </c>
    </row>
    <row r="129" spans="1:7" x14ac:dyDescent="0.25">
      <c r="A129" s="41"/>
    </row>
    <row r="130" spans="1:7" x14ac:dyDescent="0.25">
      <c r="A130" s="133" t="s">
        <v>130</v>
      </c>
      <c r="B130" s="133"/>
      <c r="C130" s="133"/>
      <c r="D130" s="133"/>
      <c r="E130" s="133"/>
      <c r="F130" s="133"/>
    </row>
    <row r="131" spans="1:7" x14ac:dyDescent="0.25">
      <c r="A131" s="96"/>
      <c r="B131" s="96"/>
      <c r="C131" s="96"/>
      <c r="D131" s="96"/>
      <c r="E131" s="96"/>
      <c r="F131" s="96"/>
      <c r="G131" s="22"/>
    </row>
    <row r="132" spans="1:7" x14ac:dyDescent="0.25">
      <c r="A132" s="143" t="s">
        <v>177</v>
      </c>
      <c r="B132" s="143"/>
      <c r="C132" s="92"/>
      <c r="D132" s="92"/>
      <c r="E132" s="92"/>
      <c r="F132" s="123">
        <f>IFERROR(SUM(F134:F136),"ERRO")</f>
        <v>231.81</v>
      </c>
      <c r="G132" s="22"/>
    </row>
    <row r="133" spans="1:7" x14ac:dyDescent="0.25">
      <c r="A133" s="57"/>
      <c r="B133" s="97" t="s">
        <v>179</v>
      </c>
      <c r="C133" s="97" t="s">
        <v>180</v>
      </c>
      <c r="D133" s="97" t="s">
        <v>230</v>
      </c>
      <c r="E133" s="97" t="s">
        <v>185</v>
      </c>
      <c r="F133" s="97" t="s">
        <v>183</v>
      </c>
      <c r="G133" s="22"/>
    </row>
    <row r="134" spans="1:7" ht="33.75" x14ac:dyDescent="0.25">
      <c r="A134" s="58"/>
      <c r="B134" s="77" t="s">
        <v>222</v>
      </c>
      <c r="C134" s="77" t="s">
        <v>181</v>
      </c>
      <c r="D134" s="78">
        <v>2</v>
      </c>
      <c r="E134" s="121">
        <v>42.664999999999999</v>
      </c>
      <c r="F134" s="82">
        <f>IFERROR(ROUND(D134*E134,2),"ERRO")</f>
        <v>85.33</v>
      </c>
      <c r="G134" s="22"/>
    </row>
    <row r="135" spans="1:7" ht="22.5" x14ac:dyDescent="0.25">
      <c r="A135" s="58"/>
      <c r="B135" s="77" t="s">
        <v>223</v>
      </c>
      <c r="C135" s="77" t="s">
        <v>181</v>
      </c>
      <c r="D135" s="78">
        <v>2</v>
      </c>
      <c r="E135" s="121">
        <v>73.239999999999995</v>
      </c>
      <c r="F135" s="82">
        <f>IFERROR(ROUND(D135*E135,2),"ERRO")</f>
        <v>146.47999999999999</v>
      </c>
      <c r="G135" s="22"/>
    </row>
    <row r="136" spans="1:7" x14ac:dyDescent="0.25">
      <c r="A136" s="58"/>
      <c r="B136" s="77" t="s">
        <v>229</v>
      </c>
      <c r="C136" s="77" t="s">
        <v>182</v>
      </c>
      <c r="D136" s="77" t="s">
        <v>182</v>
      </c>
      <c r="E136" s="82" t="s">
        <v>182</v>
      </c>
      <c r="F136" s="121">
        <v>0</v>
      </c>
      <c r="G136" s="22"/>
    </row>
    <row r="137" spans="1:7" x14ac:dyDescent="0.25">
      <c r="A137" s="60"/>
      <c r="B137" s="60"/>
      <c r="C137" s="60"/>
      <c r="D137" s="60"/>
      <c r="E137" s="60"/>
      <c r="F137" s="59"/>
      <c r="G137" s="22"/>
    </row>
    <row r="138" spans="1:7" s="95" customFormat="1" x14ac:dyDescent="0.25">
      <c r="A138" s="143" t="s">
        <v>178</v>
      </c>
      <c r="B138" s="143"/>
      <c r="C138" s="92"/>
      <c r="D138" s="92"/>
      <c r="E138" s="92"/>
      <c r="F138" s="123">
        <f>IFERROR(SUM(F140),"ERRO")</f>
        <v>0</v>
      </c>
      <c r="G138" s="22"/>
    </row>
    <row r="139" spans="1:7" s="95" customFormat="1" x14ac:dyDescent="0.25">
      <c r="A139" s="96"/>
      <c r="B139" s="97" t="s">
        <v>179</v>
      </c>
      <c r="C139" s="97" t="s">
        <v>180</v>
      </c>
      <c r="D139" s="97" t="s">
        <v>230</v>
      </c>
      <c r="E139" s="97" t="s">
        <v>185</v>
      </c>
      <c r="F139" s="97" t="s">
        <v>183</v>
      </c>
      <c r="G139" s="22"/>
    </row>
    <row r="140" spans="1:7" s="95" customFormat="1" x14ac:dyDescent="0.25">
      <c r="A140" s="96"/>
      <c r="B140" s="77" t="s">
        <v>229</v>
      </c>
      <c r="C140" s="77" t="s">
        <v>182</v>
      </c>
      <c r="D140" s="78" t="s">
        <v>182</v>
      </c>
      <c r="E140" s="82" t="s">
        <v>182</v>
      </c>
      <c r="F140" s="121">
        <v>0</v>
      </c>
      <c r="G140" s="22"/>
    </row>
    <row r="141" spans="1:7" s="95" customFormat="1" x14ac:dyDescent="0.25">
      <c r="A141" s="96"/>
      <c r="B141" s="58"/>
      <c r="C141" s="58"/>
      <c r="D141" s="98"/>
      <c r="E141" s="59"/>
      <c r="F141" s="59"/>
      <c r="G141" s="22"/>
    </row>
    <row r="142" spans="1:7" x14ac:dyDescent="0.25">
      <c r="A142" s="143" t="s">
        <v>232</v>
      </c>
      <c r="B142" s="143"/>
      <c r="C142" s="92"/>
      <c r="D142" s="92"/>
      <c r="E142" s="92"/>
      <c r="F142" s="123">
        <f>IFERROR(SUM(F144),"ERRO")</f>
        <v>0</v>
      </c>
      <c r="G142" s="22"/>
    </row>
    <row r="143" spans="1:7" x14ac:dyDescent="0.25">
      <c r="A143" s="96"/>
      <c r="B143" s="97" t="s">
        <v>179</v>
      </c>
      <c r="C143" s="97" t="s">
        <v>180</v>
      </c>
      <c r="D143" s="97" t="s">
        <v>230</v>
      </c>
      <c r="E143" s="97" t="s">
        <v>185</v>
      </c>
      <c r="F143" s="97" t="s">
        <v>183</v>
      </c>
      <c r="G143" s="22"/>
    </row>
    <row r="144" spans="1:7" ht="22.5" x14ac:dyDescent="0.25">
      <c r="A144" s="96"/>
      <c r="B144" s="77" t="s">
        <v>234</v>
      </c>
      <c r="C144" s="77" t="s">
        <v>182</v>
      </c>
      <c r="D144" s="78" t="s">
        <v>182</v>
      </c>
      <c r="E144" s="82" t="s">
        <v>182</v>
      </c>
      <c r="F144" s="121">
        <v>0</v>
      </c>
      <c r="G144" s="22"/>
    </row>
    <row r="145" spans="1:7" x14ac:dyDescent="0.25">
      <c r="A145" s="96"/>
      <c r="B145" s="96"/>
      <c r="C145" s="96"/>
      <c r="D145" s="96"/>
      <c r="E145" s="96"/>
      <c r="F145" s="96"/>
      <c r="G145" s="22"/>
    </row>
    <row r="146" spans="1:7" x14ac:dyDescent="0.25">
      <c r="A146" s="135" t="s">
        <v>130</v>
      </c>
      <c r="B146" s="136"/>
      <c r="C146" s="103"/>
      <c r="D146" s="104"/>
      <c r="E146" s="135"/>
      <c r="F146" s="137"/>
    </row>
    <row r="147" spans="1:7" x14ac:dyDescent="0.25">
      <c r="A147" s="105">
        <v>5</v>
      </c>
      <c r="B147" s="106" t="s">
        <v>131</v>
      </c>
      <c r="C147" s="103"/>
      <c r="D147" s="104"/>
      <c r="E147" s="107" t="s">
        <v>33</v>
      </c>
      <c r="F147" s="108" t="s">
        <v>54</v>
      </c>
    </row>
    <row r="148" spans="1:7" x14ac:dyDescent="0.25">
      <c r="A148" s="109" t="s">
        <v>35</v>
      </c>
      <c r="B148" s="109" t="s">
        <v>132</v>
      </c>
      <c r="C148" s="110"/>
      <c r="D148" s="111"/>
      <c r="E148" s="112"/>
      <c r="F148" s="113">
        <f>IFERROR(ROUND((F132/'1'!C8),2),"ERRO")</f>
        <v>19.32</v>
      </c>
    </row>
    <row r="149" spans="1:7" x14ac:dyDescent="0.25">
      <c r="A149" s="114" t="s">
        <v>37</v>
      </c>
      <c r="B149" s="109" t="s">
        <v>133</v>
      </c>
      <c r="C149" s="110"/>
      <c r="D149" s="111"/>
      <c r="E149" s="112"/>
      <c r="F149" s="113">
        <f>IFERROR(ROUND((F138/'1'!C8),2),"ERRO")</f>
        <v>0</v>
      </c>
    </row>
    <row r="150" spans="1:7" x14ac:dyDescent="0.25">
      <c r="A150" s="115" t="s">
        <v>39</v>
      </c>
      <c r="B150" s="116" t="s">
        <v>233</v>
      </c>
      <c r="C150" s="117"/>
      <c r="D150" s="118"/>
      <c r="E150" s="112"/>
      <c r="F150" s="99">
        <f>IFERROR(ROUND(F142*((1-0.2)/(12*5)),2),"ERRO")</f>
        <v>0</v>
      </c>
    </row>
    <row r="151" spans="1:7" x14ac:dyDescent="0.25">
      <c r="A151" s="135" t="s">
        <v>47</v>
      </c>
      <c r="B151" s="136"/>
      <c r="C151" s="119"/>
      <c r="D151" s="107"/>
      <c r="E151" s="107"/>
      <c r="F151" s="120">
        <f>IFERROR(SUM(F148:F150),"ERRO")</f>
        <v>19.32</v>
      </c>
    </row>
    <row r="152" spans="1:7" x14ac:dyDescent="0.25">
      <c r="A152" s="133" t="s">
        <v>134</v>
      </c>
      <c r="B152" s="133"/>
      <c r="C152" s="133"/>
      <c r="D152" s="133"/>
      <c r="E152" s="134"/>
      <c r="F152" s="134"/>
    </row>
    <row r="153" spans="1:7" x14ac:dyDescent="0.25">
      <c r="A153" s="101"/>
      <c r="B153" s="102"/>
      <c r="C153" s="102"/>
      <c r="D153" s="102"/>
      <c r="E153" s="102"/>
      <c r="F153" s="102"/>
    </row>
    <row r="154" spans="1:7" x14ac:dyDescent="0.25">
      <c r="A154" s="140" t="s">
        <v>135</v>
      </c>
      <c r="B154" s="140"/>
      <c r="C154" s="140"/>
      <c r="D154" s="140"/>
      <c r="E154" s="140"/>
      <c r="F154" s="140"/>
    </row>
    <row r="155" spans="1:7" x14ac:dyDescent="0.25">
      <c r="A155" s="101"/>
      <c r="B155" s="101"/>
      <c r="C155" s="101"/>
      <c r="D155" s="101"/>
      <c r="E155" s="101"/>
      <c r="F155" s="101"/>
    </row>
    <row r="156" spans="1:7" x14ac:dyDescent="0.25">
      <c r="A156" s="141" t="s">
        <v>135</v>
      </c>
      <c r="B156" s="139"/>
      <c r="C156" s="43"/>
      <c r="D156" s="69"/>
      <c r="E156" s="145"/>
      <c r="F156" s="147"/>
    </row>
    <row r="157" spans="1:7" x14ac:dyDescent="0.25">
      <c r="A157" s="45">
        <v>6</v>
      </c>
      <c r="B157" s="46" t="s">
        <v>136</v>
      </c>
      <c r="C157" s="43"/>
      <c r="D157" s="69"/>
      <c r="E157" s="47" t="s">
        <v>33</v>
      </c>
      <c r="F157" s="44" t="s">
        <v>54</v>
      </c>
    </row>
    <row r="158" spans="1:7" x14ac:dyDescent="0.25">
      <c r="A158" s="51" t="s">
        <v>35</v>
      </c>
      <c r="B158" s="51" t="s">
        <v>137</v>
      </c>
      <c r="C158" s="63"/>
      <c r="D158" s="64"/>
      <c r="E158" s="76">
        <v>0.05</v>
      </c>
      <c r="F158" s="2">
        <f>IFERROR(ROUND(($F$31+$F$90+$F$102+$F$128+$F$151)*E158,2),"ERRO")</f>
        <v>199.55</v>
      </c>
    </row>
    <row r="159" spans="1:7" x14ac:dyDescent="0.25">
      <c r="A159" s="39" t="s">
        <v>37</v>
      </c>
      <c r="B159" s="51" t="s">
        <v>138</v>
      </c>
      <c r="C159" s="63"/>
      <c r="D159" s="64"/>
      <c r="E159" s="17">
        <v>0.03</v>
      </c>
      <c r="F159" s="2">
        <f>IFERROR(ROUND((($F$31+$F$90+$F$102+$F$128+$F$151+$F$158+$F$162)/(1-($E$159+$E$160+$E$161)))*E159,2),"ERRO")</f>
        <v>139.16999999999999</v>
      </c>
    </row>
    <row r="160" spans="1:7" x14ac:dyDescent="0.25">
      <c r="A160" s="39" t="s">
        <v>39</v>
      </c>
      <c r="B160" s="51" t="s">
        <v>139</v>
      </c>
      <c r="C160" s="63"/>
      <c r="D160" s="64"/>
      <c r="E160" s="17">
        <v>6.4999999999999997E-3</v>
      </c>
      <c r="F160" s="2">
        <f>IFERROR(ROUND((($F$31+$F$90+$F$102+$F$128+$F$151+$F$158+$F$162)/(1-($E$159+$E$160+$E$161)))*E160,2),"ERRO")</f>
        <v>30.15</v>
      </c>
    </row>
    <row r="161" spans="1:6" x14ac:dyDescent="0.25">
      <c r="A161" s="39" t="s">
        <v>41</v>
      </c>
      <c r="B161" s="51" t="s">
        <v>140</v>
      </c>
      <c r="C161" s="63"/>
      <c r="D161" s="64"/>
      <c r="E161" s="17">
        <v>0.05</v>
      </c>
      <c r="F161" s="2">
        <f>IFERROR(ROUND((($F$31+$F$90+$F$102+$F$128+$F$151+$F$158+$F$162)/(1-($E$159+$E$160+$E$161)))*E161,2),"ERRO")</f>
        <v>231.96</v>
      </c>
    </row>
    <row r="162" spans="1:6" x14ac:dyDescent="0.25">
      <c r="A162" s="65" t="s">
        <v>43</v>
      </c>
      <c r="B162" s="53" t="s">
        <v>141</v>
      </c>
      <c r="C162" s="15"/>
      <c r="D162" s="54"/>
      <c r="E162" s="17">
        <v>1.1299999999999999E-2</v>
      </c>
      <c r="F162" s="2">
        <f>IFERROR(ROUND(($F$31+$F$90+$F$102+$F$128+$F$151+$F$158)*E162,2),"ERRO")</f>
        <v>47.35</v>
      </c>
    </row>
    <row r="163" spans="1:6" x14ac:dyDescent="0.25">
      <c r="A163" s="141" t="s">
        <v>47</v>
      </c>
      <c r="B163" s="142"/>
      <c r="C163" s="49"/>
      <c r="D163" s="47"/>
      <c r="E163" s="47"/>
      <c r="F163" s="3">
        <f>IFERROR(SUM(F158:F162),"ERRO")</f>
        <v>648.18000000000006</v>
      </c>
    </row>
    <row r="164" spans="1:6" x14ac:dyDescent="0.25">
      <c r="A164" s="138" t="s">
        <v>142</v>
      </c>
      <c r="B164" s="138"/>
      <c r="C164" s="138"/>
      <c r="D164" s="138"/>
      <c r="E164" s="139"/>
      <c r="F164" s="139"/>
    </row>
    <row r="165" spans="1:6" x14ac:dyDescent="0.25">
      <c r="A165" s="131" t="s">
        <v>143</v>
      </c>
      <c r="B165" s="131"/>
      <c r="C165" s="131"/>
      <c r="D165" s="131"/>
      <c r="E165" s="131"/>
      <c r="F165" s="131"/>
    </row>
    <row r="166" spans="1:6" x14ac:dyDescent="0.25">
      <c r="A166" s="41"/>
      <c r="B166" s="41"/>
      <c r="C166" s="41"/>
      <c r="D166" s="41"/>
      <c r="E166" s="41"/>
      <c r="F166" s="41"/>
    </row>
    <row r="167" spans="1:6" x14ac:dyDescent="0.25">
      <c r="A167" s="131" t="s">
        <v>144</v>
      </c>
      <c r="B167" s="131"/>
      <c r="C167" s="131"/>
      <c r="D167" s="131"/>
      <c r="E167" s="131"/>
      <c r="F167" s="131"/>
    </row>
    <row r="168" spans="1:6" x14ac:dyDescent="0.25">
      <c r="A168" s="41"/>
    </row>
    <row r="169" spans="1:6" x14ac:dyDescent="0.25">
      <c r="A169" s="141" t="s">
        <v>145</v>
      </c>
      <c r="B169" s="139"/>
      <c r="C169" s="43"/>
      <c r="D169" s="69"/>
      <c r="E169" s="47"/>
      <c r="F169" s="44" t="s">
        <v>54</v>
      </c>
    </row>
    <row r="170" spans="1:6" x14ac:dyDescent="0.25">
      <c r="A170" s="52" t="s">
        <v>35</v>
      </c>
      <c r="B170" s="51" t="s">
        <v>31</v>
      </c>
      <c r="C170" s="63"/>
      <c r="D170" s="64"/>
      <c r="E170" s="64"/>
      <c r="F170" s="2">
        <f>F31</f>
        <v>2014.34</v>
      </c>
    </row>
    <row r="171" spans="1:6" x14ac:dyDescent="0.25">
      <c r="A171" s="39" t="s">
        <v>37</v>
      </c>
      <c r="B171" s="51" t="s">
        <v>50</v>
      </c>
      <c r="C171" s="63"/>
      <c r="D171" s="64"/>
      <c r="E171" s="39"/>
      <c r="F171" s="2">
        <f>F90</f>
        <v>1823.76</v>
      </c>
    </row>
    <row r="172" spans="1:6" x14ac:dyDescent="0.25">
      <c r="A172" s="39" t="s">
        <v>39</v>
      </c>
      <c r="B172" s="51" t="s">
        <v>102</v>
      </c>
      <c r="C172" s="63"/>
      <c r="D172" s="64"/>
      <c r="E172" s="39"/>
      <c r="F172" s="2">
        <f>F102</f>
        <v>133.55000000000001</v>
      </c>
    </row>
    <row r="173" spans="1:6" x14ac:dyDescent="0.25">
      <c r="A173" s="39" t="s">
        <v>41</v>
      </c>
      <c r="B173" s="51" t="s">
        <v>110</v>
      </c>
      <c r="C173" s="63"/>
      <c r="D173" s="64"/>
      <c r="E173" s="39"/>
      <c r="F173" s="2">
        <f>F128</f>
        <v>0</v>
      </c>
    </row>
    <row r="174" spans="1:6" x14ac:dyDescent="0.25">
      <c r="A174" s="65" t="s">
        <v>43</v>
      </c>
      <c r="B174" s="53" t="s">
        <v>130</v>
      </c>
      <c r="C174" s="15"/>
      <c r="D174" s="54"/>
      <c r="E174" s="39"/>
      <c r="F174" s="2">
        <f>F151</f>
        <v>19.32</v>
      </c>
    </row>
    <row r="175" spans="1:6" x14ac:dyDescent="0.25">
      <c r="A175" s="141" t="s">
        <v>146</v>
      </c>
      <c r="B175" s="139"/>
      <c r="C175" s="43"/>
      <c r="D175" s="69"/>
      <c r="E175" s="47"/>
      <c r="F175" s="3">
        <f>IFERROR(SUM(F170:F174),"ERRO")</f>
        <v>3990.9700000000003</v>
      </c>
    </row>
    <row r="176" spans="1:6" x14ac:dyDescent="0.25">
      <c r="A176" s="50" t="s">
        <v>72</v>
      </c>
      <c r="B176" s="53" t="s">
        <v>135</v>
      </c>
      <c r="C176" s="15"/>
      <c r="D176" s="54"/>
      <c r="E176" s="64"/>
      <c r="F176" s="2">
        <f>F163</f>
        <v>648.18000000000006</v>
      </c>
    </row>
    <row r="177" spans="1:6" x14ac:dyDescent="0.25">
      <c r="A177" s="141" t="s">
        <v>147</v>
      </c>
      <c r="B177" s="142"/>
      <c r="C177" s="49"/>
      <c r="D177" s="47"/>
      <c r="E177" s="47"/>
      <c r="F177" s="3">
        <f>IFERROR(SUM(F175:F176),"ERRO")</f>
        <v>4639.1500000000005</v>
      </c>
    </row>
  </sheetData>
  <sheetProtection algorithmName="SHA-512" hashValue="k1sDwb9DmFqFdZfIF31MhysUgj+EP2FC54y5mH6Fm90uxGUuUKKKAaUL7zYrcuI/cjeudUADyRP5Lp8RQ4dp+Q==" saltValue="mkGiLBxNd1R7bVkhl6KHEQ==" spinCount="100000" sheet="1" objects="1" scenarios="1"/>
  <mergeCells count="88">
    <mergeCell ref="E8:F8"/>
    <mergeCell ref="A1:F1"/>
    <mergeCell ref="A3:F3"/>
    <mergeCell ref="A4:F4"/>
    <mergeCell ref="A7:B7"/>
    <mergeCell ref="E7:F7"/>
    <mergeCell ref="A23:B23"/>
    <mergeCell ref="E23:F23"/>
    <mergeCell ref="E9:F9"/>
    <mergeCell ref="E10:F10"/>
    <mergeCell ref="E11:F11"/>
    <mergeCell ref="E12:F12"/>
    <mergeCell ref="A13:F13"/>
    <mergeCell ref="A14:F14"/>
    <mergeCell ref="A16:F16"/>
    <mergeCell ref="A18:B18"/>
    <mergeCell ref="A19:B19"/>
    <mergeCell ref="A20:B20"/>
    <mergeCell ref="A21:B21"/>
    <mergeCell ref="A31:B31"/>
    <mergeCell ref="A32:F32"/>
    <mergeCell ref="A33:F33"/>
    <mergeCell ref="A35:F35"/>
    <mergeCell ref="A37:B37"/>
    <mergeCell ref="E37:F37"/>
    <mergeCell ref="A62:F62"/>
    <mergeCell ref="A42:B42"/>
    <mergeCell ref="A43:F43"/>
    <mergeCell ref="A44:F44"/>
    <mergeCell ref="A45:F45"/>
    <mergeCell ref="A46:F46"/>
    <mergeCell ref="A47:F47"/>
    <mergeCell ref="A48:F48"/>
    <mergeCell ref="A50:B50"/>
    <mergeCell ref="E50:F50"/>
    <mergeCell ref="A59:B59"/>
    <mergeCell ref="A61:B61"/>
    <mergeCell ref="A82:F82"/>
    <mergeCell ref="A63:F63"/>
    <mergeCell ref="A64:F64"/>
    <mergeCell ref="A66:B66"/>
    <mergeCell ref="A67:B67"/>
    <mergeCell ref="A68:B68"/>
    <mergeCell ref="A69:B69"/>
    <mergeCell ref="A70:B70"/>
    <mergeCell ref="A71:B71"/>
    <mergeCell ref="A73:B73"/>
    <mergeCell ref="E73:F73"/>
    <mergeCell ref="A81:B81"/>
    <mergeCell ref="A109:B109"/>
    <mergeCell ref="E109:F109"/>
    <mergeCell ref="A83:F83"/>
    <mergeCell ref="A85:B85"/>
    <mergeCell ref="E85:F85"/>
    <mergeCell ref="A90:B90"/>
    <mergeCell ref="A92:F92"/>
    <mergeCell ref="A94:B94"/>
    <mergeCell ref="E94:F94"/>
    <mergeCell ref="A102:B102"/>
    <mergeCell ref="A104:F104"/>
    <mergeCell ref="A105:F105"/>
    <mergeCell ref="A106:F106"/>
    <mergeCell ref="A107:F107"/>
    <mergeCell ref="A117:B117"/>
    <mergeCell ref="A119:B119"/>
    <mergeCell ref="E119:F119"/>
    <mergeCell ref="A122:B122"/>
    <mergeCell ref="A124:B124"/>
    <mergeCell ref="E124:F124"/>
    <mergeCell ref="A128:B128"/>
    <mergeCell ref="A130:F130"/>
    <mergeCell ref="A132:B132"/>
    <mergeCell ref="A142:B142"/>
    <mergeCell ref="A146:B146"/>
    <mergeCell ref="E146:F146"/>
    <mergeCell ref="A138:B138"/>
    <mergeCell ref="A177:B177"/>
    <mergeCell ref="A151:B151"/>
    <mergeCell ref="A152:F152"/>
    <mergeCell ref="A154:F154"/>
    <mergeCell ref="A156:B156"/>
    <mergeCell ref="E156:F156"/>
    <mergeCell ref="A163:B163"/>
    <mergeCell ref="A164:F164"/>
    <mergeCell ref="A165:F165"/>
    <mergeCell ref="A167:F167"/>
    <mergeCell ref="A169:B169"/>
    <mergeCell ref="A175:B175"/>
  </mergeCells>
  <dataValidations count="3">
    <dataValidation allowBlank="1" showInputMessage="1" showErrorMessage="1" error="Inserir decimal entre 0,00 e 999999999,99." sqref="D136:E144 D130:E133 F130:F135 F137:F139 F141:F143 A130:C144" xr:uid="{82073E66-74AB-45EB-8459-90008D820A7E}"/>
    <dataValidation type="decimal" allowBlank="1" showInputMessage="1" showErrorMessage="1" error="Inserir decimal entre 0,00 e 999999999,99." sqref="E10:F10 E158:E162 F25 E26:E30 E39:E41 E52:E58 E60 F66:F71 F30 F77:F80 E96:E101 E111:E116 E121 F18:F21 D134:E135 F136 F140 F144" xr:uid="{C5308AC8-3B7D-4B68-8BF3-A30C5E4DEDDD}">
      <formula1>0</formula1>
      <formula2>999999999.99</formula2>
    </dataValidation>
    <dataValidation type="date" allowBlank="1" showInputMessage="1" showErrorMessage="1" error="Inserir data no formato dd/mm/aaaa." sqref="E12:F12" xr:uid="{B4BBF36E-CE92-451A-B5BD-710A6AD090B3}">
      <formula1>36526</formula1>
      <formula2>72686</formula2>
    </dataValidation>
  </dataValidations>
  <printOptions horizontalCentered="1"/>
  <pageMargins left="0.23622047244094491" right="0.23622047244094491" top="0.74803149606299213" bottom="0.74803149606299213" header="0.31496062992125984" footer="0.31496062992125984"/>
  <pageSetup paperSize="9" scale="59" fitToHeight="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61F175-0784-402E-BDA8-6A719E457170}">
  <sheetPr codeName="Planilha4">
    <pageSetUpPr fitToPage="1"/>
  </sheetPr>
  <dimension ref="A1:G177"/>
  <sheetViews>
    <sheetView showGridLines="0" zoomScaleNormal="100" zoomScaleSheetLayoutView="100" workbookViewId="0">
      <selection sqref="A1:F1"/>
    </sheetView>
  </sheetViews>
  <sheetFormatPr defaultRowHeight="11.25" x14ac:dyDescent="0.25"/>
  <cols>
    <col min="1" max="1" width="4.28515625" style="42" bestFit="1" customWidth="1"/>
    <col min="2" max="2" width="80.7109375" style="42" customWidth="1"/>
    <col min="3" max="4" width="20.7109375" style="42" customWidth="1"/>
    <col min="5" max="5" width="20.7109375" style="42" bestFit="1" customWidth="1"/>
    <col min="6" max="6" width="20.7109375" style="42" customWidth="1"/>
    <col min="7" max="16384" width="9.140625" style="42"/>
  </cols>
  <sheetData>
    <row r="1" spans="1:6" x14ac:dyDescent="0.25">
      <c r="A1" s="131" t="s">
        <v>16</v>
      </c>
      <c r="B1" s="131"/>
      <c r="C1" s="131"/>
      <c r="D1" s="131"/>
      <c r="E1" s="131"/>
      <c r="F1" s="131"/>
    </row>
    <row r="2" spans="1:6" x14ac:dyDescent="0.25">
      <c r="A2" s="41"/>
      <c r="B2" s="41"/>
      <c r="C2" s="41"/>
      <c r="D2" s="41"/>
      <c r="E2" s="41"/>
      <c r="F2" s="41"/>
    </row>
    <row r="3" spans="1:6" x14ac:dyDescent="0.25">
      <c r="A3" s="131" t="s">
        <v>17</v>
      </c>
      <c r="B3" s="131"/>
      <c r="C3" s="131"/>
      <c r="D3" s="131"/>
      <c r="E3" s="131"/>
      <c r="F3" s="131"/>
    </row>
    <row r="4" spans="1:6" x14ac:dyDescent="0.25">
      <c r="A4" s="132" t="s">
        <v>18</v>
      </c>
      <c r="B4" s="132"/>
      <c r="C4" s="132"/>
      <c r="D4" s="132"/>
      <c r="E4" s="132"/>
      <c r="F4" s="132"/>
    </row>
    <row r="6" spans="1:6" x14ac:dyDescent="0.25">
      <c r="A6" s="41"/>
      <c r="B6" s="41"/>
      <c r="C6" s="41"/>
      <c r="D6" s="41"/>
      <c r="E6" s="41"/>
      <c r="F6" s="41"/>
    </row>
    <row r="7" spans="1:6" x14ac:dyDescent="0.25">
      <c r="A7" s="149" t="s">
        <v>19</v>
      </c>
      <c r="B7" s="150"/>
      <c r="C7" s="61"/>
      <c r="D7" s="62"/>
      <c r="E7" s="153"/>
      <c r="F7" s="154"/>
    </row>
    <row r="8" spans="1:6" x14ac:dyDescent="0.25">
      <c r="A8" s="52">
        <v>1</v>
      </c>
      <c r="B8" s="53" t="s">
        <v>20</v>
      </c>
      <c r="C8" s="15"/>
      <c r="D8" s="54"/>
      <c r="E8" s="151" t="s">
        <v>165</v>
      </c>
      <c r="F8" s="152"/>
    </row>
    <row r="9" spans="1:6" x14ac:dyDescent="0.25">
      <c r="A9" s="51">
        <v>2</v>
      </c>
      <c r="B9" s="53" t="s">
        <v>21</v>
      </c>
      <c r="C9" s="15"/>
      <c r="D9" s="54"/>
      <c r="E9" s="155" t="s">
        <v>171</v>
      </c>
      <c r="F9" s="151"/>
    </row>
    <row r="10" spans="1:6" x14ac:dyDescent="0.25">
      <c r="A10" s="51">
        <v>3</v>
      </c>
      <c r="B10" s="53" t="s">
        <v>22</v>
      </c>
      <c r="C10" s="15"/>
      <c r="D10" s="54"/>
      <c r="E10" s="156">
        <v>0</v>
      </c>
      <c r="F10" s="157"/>
    </row>
    <row r="11" spans="1:6" x14ac:dyDescent="0.25">
      <c r="A11" s="51">
        <v>4</v>
      </c>
      <c r="B11" s="53" t="s">
        <v>23</v>
      </c>
      <c r="C11" s="15"/>
      <c r="D11" s="54"/>
      <c r="E11" s="158" t="s">
        <v>243</v>
      </c>
      <c r="F11" s="159"/>
    </row>
    <row r="12" spans="1:6" x14ac:dyDescent="0.25">
      <c r="A12" s="51">
        <v>5</v>
      </c>
      <c r="B12" s="51" t="s">
        <v>24</v>
      </c>
      <c r="C12" s="63"/>
      <c r="D12" s="64"/>
      <c r="E12" s="160">
        <v>44927</v>
      </c>
      <c r="F12" s="161"/>
    </row>
    <row r="13" spans="1:6" x14ac:dyDescent="0.25">
      <c r="A13" s="132" t="s">
        <v>25</v>
      </c>
      <c r="B13" s="132"/>
      <c r="C13" s="132"/>
      <c r="D13" s="132"/>
      <c r="E13" s="132"/>
      <c r="F13" s="132"/>
    </row>
    <row r="14" spans="1:6" x14ac:dyDescent="0.25">
      <c r="A14" s="132" t="s">
        <v>26</v>
      </c>
      <c r="B14" s="132"/>
      <c r="C14" s="132"/>
      <c r="D14" s="132"/>
      <c r="E14" s="132"/>
      <c r="F14" s="132"/>
    </row>
    <row r="16" spans="1:6" x14ac:dyDescent="0.25">
      <c r="A16" s="131" t="s">
        <v>27</v>
      </c>
      <c r="B16" s="131"/>
      <c r="C16" s="131"/>
      <c r="D16" s="131"/>
      <c r="E16" s="131"/>
      <c r="F16" s="131"/>
    </row>
    <row r="17" spans="1:6" x14ac:dyDescent="0.25">
      <c r="A17" s="41"/>
      <c r="B17" s="41"/>
      <c r="C17" s="41"/>
      <c r="D17" s="41"/>
      <c r="E17" s="41"/>
    </row>
    <row r="18" spans="1:6" x14ac:dyDescent="0.25">
      <c r="A18" s="144" t="s">
        <v>28</v>
      </c>
      <c r="B18" s="144"/>
      <c r="C18" s="84"/>
      <c r="D18" s="84"/>
      <c r="E18" s="85"/>
      <c r="F18" s="81">
        <v>1302</v>
      </c>
    </row>
    <row r="19" spans="1:6" x14ac:dyDescent="0.25">
      <c r="A19" s="144" t="s">
        <v>176</v>
      </c>
      <c r="B19" s="144"/>
      <c r="C19" s="84"/>
      <c r="D19" s="84"/>
      <c r="E19" s="85"/>
      <c r="F19" s="94">
        <v>8.8000000000000007</v>
      </c>
    </row>
    <row r="20" spans="1:6" x14ac:dyDescent="0.25">
      <c r="A20" s="144" t="s">
        <v>29</v>
      </c>
      <c r="B20" s="144"/>
      <c r="C20" s="84"/>
      <c r="D20" s="84"/>
      <c r="E20" s="85"/>
      <c r="F20" s="89">
        <v>0</v>
      </c>
    </row>
    <row r="21" spans="1:6" x14ac:dyDescent="0.25">
      <c r="A21" s="144" t="s">
        <v>30</v>
      </c>
      <c r="B21" s="144"/>
      <c r="C21" s="84"/>
      <c r="D21" s="84"/>
      <c r="E21" s="85"/>
      <c r="F21" s="93">
        <v>52.5</v>
      </c>
    </row>
    <row r="22" spans="1:6" x14ac:dyDescent="0.25">
      <c r="A22" s="41"/>
      <c r="B22" s="41"/>
      <c r="C22" s="41"/>
      <c r="D22" s="41"/>
      <c r="E22" s="41"/>
    </row>
    <row r="23" spans="1:6" x14ac:dyDescent="0.25">
      <c r="A23" s="141" t="s">
        <v>31</v>
      </c>
      <c r="B23" s="142"/>
      <c r="C23" s="49"/>
      <c r="D23" s="47"/>
      <c r="E23" s="145"/>
      <c r="F23" s="147"/>
    </row>
    <row r="24" spans="1:6" x14ac:dyDescent="0.25">
      <c r="A24" s="23">
        <v>1</v>
      </c>
      <c r="B24" s="50" t="s">
        <v>32</v>
      </c>
      <c r="C24" s="22"/>
      <c r="D24" s="55"/>
      <c r="E24" s="44" t="s">
        <v>33</v>
      </c>
      <c r="F24" s="44" t="s">
        <v>34</v>
      </c>
    </row>
    <row r="25" spans="1:6" x14ac:dyDescent="0.25">
      <c r="A25" s="39" t="s">
        <v>35</v>
      </c>
      <c r="B25" s="53" t="s">
        <v>36</v>
      </c>
      <c r="C25" s="15"/>
      <c r="D25" s="54"/>
      <c r="E25" s="39"/>
      <c r="F25" s="12">
        <v>1785.7</v>
      </c>
    </row>
    <row r="26" spans="1:6" x14ac:dyDescent="0.25">
      <c r="A26" s="39" t="s">
        <v>37</v>
      </c>
      <c r="B26" s="53" t="s">
        <v>38</v>
      </c>
      <c r="C26" s="15"/>
      <c r="D26" s="54"/>
      <c r="E26" s="13">
        <v>0</v>
      </c>
      <c r="F26" s="2">
        <f>IFERROR(ROUND(F25*E26,2),"ERRO")</f>
        <v>0</v>
      </c>
    </row>
    <row r="27" spans="1:6" x14ac:dyDescent="0.25">
      <c r="A27" s="39" t="s">
        <v>39</v>
      </c>
      <c r="B27" s="53" t="s">
        <v>40</v>
      </c>
      <c r="C27" s="15"/>
      <c r="D27" s="54"/>
      <c r="E27" s="13">
        <v>0</v>
      </c>
      <c r="F27" s="2">
        <f>IFERROR(ROUND(F18*E27,2),"ERRO")</f>
        <v>0</v>
      </c>
    </row>
    <row r="28" spans="1:6" x14ac:dyDescent="0.25">
      <c r="A28" s="39" t="s">
        <v>41</v>
      </c>
      <c r="B28" s="53" t="s">
        <v>42</v>
      </c>
      <c r="C28" s="15"/>
      <c r="D28" s="54"/>
      <c r="E28" s="13">
        <v>0</v>
      </c>
      <c r="F28" s="2">
        <f>IFERROR(ROUND((F25+F26)*(F20/F19)*E28,2),"ERRO")</f>
        <v>0</v>
      </c>
    </row>
    <row r="29" spans="1:6" x14ac:dyDescent="0.25">
      <c r="A29" s="39" t="s">
        <v>43</v>
      </c>
      <c r="B29" s="53" t="s">
        <v>44</v>
      </c>
      <c r="C29" s="15"/>
      <c r="D29" s="54"/>
      <c r="E29" s="13">
        <v>0</v>
      </c>
      <c r="F29" s="2">
        <f>IFERROR(ROUND((F25+F26)*((((60/F21)*F20)-F20))/F19*(1+E29),2),"ERRO")</f>
        <v>0</v>
      </c>
    </row>
    <row r="30" spans="1:6" x14ac:dyDescent="0.25">
      <c r="A30" s="53" t="s">
        <v>45</v>
      </c>
      <c r="B30" s="66" t="s">
        <v>46</v>
      </c>
      <c r="C30" s="67"/>
      <c r="D30" s="68"/>
      <c r="E30" s="64"/>
      <c r="F30" s="12">
        <v>0</v>
      </c>
    </row>
    <row r="31" spans="1:6" x14ac:dyDescent="0.25">
      <c r="A31" s="141" t="s">
        <v>47</v>
      </c>
      <c r="B31" s="130"/>
      <c r="C31" s="40"/>
      <c r="D31" s="56"/>
      <c r="E31" s="47"/>
      <c r="F31" s="3">
        <f>IFERROR(SUM(F25:F30),"ERRO")</f>
        <v>1785.7</v>
      </c>
    </row>
    <row r="32" spans="1:6" x14ac:dyDescent="0.25">
      <c r="A32" s="131" t="s">
        <v>48</v>
      </c>
      <c r="B32" s="131"/>
      <c r="C32" s="131"/>
      <c r="D32" s="131"/>
      <c r="E32" s="131"/>
      <c r="F32" s="131"/>
    </row>
    <row r="33" spans="1:6" x14ac:dyDescent="0.25">
      <c r="A33" s="131" t="s">
        <v>49</v>
      </c>
      <c r="B33" s="131"/>
      <c r="C33" s="131"/>
      <c r="D33" s="131"/>
      <c r="E33" s="131"/>
      <c r="F33" s="131"/>
    </row>
    <row r="34" spans="1:6" x14ac:dyDescent="0.25">
      <c r="A34" s="41"/>
      <c r="B34" s="41"/>
      <c r="C34" s="41"/>
      <c r="D34" s="41"/>
      <c r="E34" s="41"/>
    </row>
    <row r="35" spans="1:6" x14ac:dyDescent="0.25">
      <c r="A35" s="131" t="s">
        <v>50</v>
      </c>
      <c r="B35" s="131"/>
      <c r="C35" s="131"/>
      <c r="D35" s="131"/>
      <c r="E35" s="131"/>
      <c r="F35" s="131"/>
    </row>
    <row r="36" spans="1:6" x14ac:dyDescent="0.25">
      <c r="A36" s="41"/>
      <c r="B36" s="41"/>
      <c r="C36" s="41"/>
      <c r="D36" s="41"/>
      <c r="E36" s="41"/>
      <c r="F36" s="41"/>
    </row>
    <row r="37" spans="1:6" x14ac:dyDescent="0.25">
      <c r="A37" s="141" t="s">
        <v>51</v>
      </c>
      <c r="B37" s="139"/>
      <c r="C37" s="43"/>
      <c r="D37" s="69"/>
      <c r="E37" s="145"/>
      <c r="F37" s="147"/>
    </row>
    <row r="38" spans="1:6" x14ac:dyDescent="0.25">
      <c r="A38" s="45" t="s">
        <v>52</v>
      </c>
      <c r="B38" s="46" t="s">
        <v>53</v>
      </c>
      <c r="C38" s="43"/>
      <c r="D38" s="69"/>
      <c r="E38" s="47" t="s">
        <v>33</v>
      </c>
      <c r="F38" s="44" t="s">
        <v>54</v>
      </c>
    </row>
    <row r="39" spans="1:6" x14ac:dyDescent="0.25">
      <c r="A39" s="51" t="s">
        <v>35</v>
      </c>
      <c r="B39" s="53" t="s">
        <v>55</v>
      </c>
      <c r="C39" s="15"/>
      <c r="D39" s="54"/>
      <c r="E39" s="70">
        <v>8.3299999999999999E-2</v>
      </c>
      <c r="F39" s="2">
        <f>IFERROR(ROUND(F31*E39,2),"ERRO")</f>
        <v>148.75</v>
      </c>
    </row>
    <row r="40" spans="1:6" x14ac:dyDescent="0.25">
      <c r="A40" s="51" t="s">
        <v>37</v>
      </c>
      <c r="B40" s="53" t="s">
        <v>56</v>
      </c>
      <c r="C40" s="15"/>
      <c r="D40" s="54"/>
      <c r="E40" s="70">
        <v>9.0749999999999997E-2</v>
      </c>
      <c r="F40" s="2">
        <f>IFERROR(ROUND(F31*E40,2),"ERRO")</f>
        <v>162.05000000000001</v>
      </c>
    </row>
    <row r="41" spans="1:6" x14ac:dyDescent="0.25">
      <c r="A41" s="53" t="s">
        <v>39</v>
      </c>
      <c r="B41" s="53" t="s">
        <v>57</v>
      </c>
      <c r="C41" s="15"/>
      <c r="D41" s="54"/>
      <c r="E41" s="70">
        <v>3.0249999999999999E-2</v>
      </c>
      <c r="F41" s="2">
        <f>IFERROR(ROUND(F31*E41,2),"ERRO")</f>
        <v>54.02</v>
      </c>
    </row>
    <row r="42" spans="1:6" x14ac:dyDescent="0.25">
      <c r="A42" s="141" t="s">
        <v>47</v>
      </c>
      <c r="B42" s="142"/>
      <c r="C42" s="49"/>
      <c r="D42" s="47"/>
      <c r="E42" s="47"/>
      <c r="F42" s="3">
        <f>IFERROR(SUM(F39:F41),"ERRO")</f>
        <v>364.82</v>
      </c>
    </row>
    <row r="43" spans="1:6" x14ac:dyDescent="0.25">
      <c r="A43" s="132" t="s">
        <v>58</v>
      </c>
      <c r="B43" s="132"/>
      <c r="C43" s="132"/>
      <c r="D43" s="132"/>
      <c r="E43" s="132"/>
      <c r="F43" s="132"/>
    </row>
    <row r="44" spans="1:6" x14ac:dyDescent="0.25">
      <c r="A44" s="132" t="s">
        <v>59</v>
      </c>
      <c r="B44" s="132"/>
      <c r="C44" s="132"/>
      <c r="D44" s="132"/>
      <c r="E44" s="132"/>
      <c r="F44" s="132"/>
    </row>
    <row r="45" spans="1:6" x14ac:dyDescent="0.25">
      <c r="A45" s="132" t="s">
        <v>60</v>
      </c>
      <c r="B45" s="132"/>
      <c r="C45" s="132"/>
      <c r="D45" s="132"/>
      <c r="E45" s="132"/>
      <c r="F45" s="132"/>
    </row>
    <row r="46" spans="1:6" x14ac:dyDescent="0.25">
      <c r="A46" s="132" t="s">
        <v>61</v>
      </c>
      <c r="B46" s="132"/>
      <c r="C46" s="132"/>
      <c r="D46" s="132"/>
      <c r="E46" s="132"/>
      <c r="F46" s="132"/>
    </row>
    <row r="47" spans="1:6" x14ac:dyDescent="0.25">
      <c r="A47" s="132" t="s">
        <v>62</v>
      </c>
      <c r="B47" s="132"/>
      <c r="C47" s="132"/>
      <c r="D47" s="132"/>
      <c r="E47" s="132"/>
      <c r="F47" s="132"/>
    </row>
    <row r="48" spans="1:6" x14ac:dyDescent="0.25">
      <c r="A48" s="131" t="s">
        <v>63</v>
      </c>
      <c r="B48" s="132"/>
      <c r="C48" s="132"/>
      <c r="D48" s="132"/>
      <c r="E48" s="132"/>
      <c r="F48" s="132"/>
    </row>
    <row r="50" spans="1:6" x14ac:dyDescent="0.25">
      <c r="A50" s="141" t="s">
        <v>64</v>
      </c>
      <c r="B50" s="139"/>
      <c r="C50" s="43"/>
      <c r="D50" s="69"/>
      <c r="E50" s="145"/>
      <c r="F50" s="147"/>
    </row>
    <row r="51" spans="1:6" x14ac:dyDescent="0.25">
      <c r="A51" s="45" t="s">
        <v>65</v>
      </c>
      <c r="B51" s="46" t="s">
        <v>66</v>
      </c>
      <c r="C51" s="43"/>
      <c r="D51" s="69"/>
      <c r="E51" s="47" t="s">
        <v>33</v>
      </c>
      <c r="F51" s="44" t="s">
        <v>54</v>
      </c>
    </row>
    <row r="52" spans="1:6" x14ac:dyDescent="0.25">
      <c r="A52" s="51" t="s">
        <v>35</v>
      </c>
      <c r="B52" s="51" t="s">
        <v>67</v>
      </c>
      <c r="C52" s="63"/>
      <c r="D52" s="64"/>
      <c r="E52" s="70">
        <v>0.2</v>
      </c>
      <c r="F52" s="2">
        <f t="shared" ref="F52:F58" si="0">IFERROR(ROUND(($F$31+$F$42)*E52,2),"ERRO")</f>
        <v>430.1</v>
      </c>
    </row>
    <row r="53" spans="1:6" x14ac:dyDescent="0.25">
      <c r="A53" s="39" t="s">
        <v>37</v>
      </c>
      <c r="B53" s="51" t="s">
        <v>68</v>
      </c>
      <c r="C53" s="63"/>
      <c r="D53" s="64"/>
      <c r="E53" s="13">
        <v>2.5000000000000001E-2</v>
      </c>
      <c r="F53" s="2">
        <f t="shared" si="0"/>
        <v>53.76</v>
      </c>
    </row>
    <row r="54" spans="1:6" x14ac:dyDescent="0.25">
      <c r="A54" s="39" t="s">
        <v>39</v>
      </c>
      <c r="B54" s="51" t="s">
        <v>69</v>
      </c>
      <c r="C54" s="63"/>
      <c r="D54" s="64"/>
      <c r="E54" s="13">
        <v>0.06</v>
      </c>
      <c r="F54" s="2">
        <f t="shared" si="0"/>
        <v>129.03</v>
      </c>
    </row>
    <row r="55" spans="1:6" x14ac:dyDescent="0.25">
      <c r="A55" s="39" t="s">
        <v>41</v>
      </c>
      <c r="B55" s="51" t="s">
        <v>70</v>
      </c>
      <c r="C55" s="63"/>
      <c r="D55" s="64"/>
      <c r="E55" s="13">
        <v>1.4999999999999999E-2</v>
      </c>
      <c r="F55" s="2">
        <f t="shared" si="0"/>
        <v>32.26</v>
      </c>
    </row>
    <row r="56" spans="1:6" x14ac:dyDescent="0.25">
      <c r="A56" s="39" t="s">
        <v>43</v>
      </c>
      <c r="B56" s="51" t="s">
        <v>71</v>
      </c>
      <c r="C56" s="63"/>
      <c r="D56" s="64"/>
      <c r="E56" s="13">
        <v>0.01</v>
      </c>
      <c r="F56" s="2">
        <f t="shared" si="0"/>
        <v>21.51</v>
      </c>
    </row>
    <row r="57" spans="1:6" x14ac:dyDescent="0.25">
      <c r="A57" s="39" t="s">
        <v>72</v>
      </c>
      <c r="B57" s="51" t="s">
        <v>73</v>
      </c>
      <c r="C57" s="63"/>
      <c r="D57" s="64"/>
      <c r="E57" s="13">
        <v>6.0000000000000001E-3</v>
      </c>
      <c r="F57" s="2">
        <f t="shared" si="0"/>
        <v>12.9</v>
      </c>
    </row>
    <row r="58" spans="1:6" x14ac:dyDescent="0.25">
      <c r="A58" s="65" t="s">
        <v>45</v>
      </c>
      <c r="B58" s="53" t="s">
        <v>74</v>
      </c>
      <c r="C58" s="15"/>
      <c r="D58" s="54"/>
      <c r="E58" s="13">
        <v>2E-3</v>
      </c>
      <c r="F58" s="2">
        <f t="shared" si="0"/>
        <v>4.3</v>
      </c>
    </row>
    <row r="59" spans="1:6" x14ac:dyDescent="0.25">
      <c r="A59" s="141" t="s">
        <v>75</v>
      </c>
      <c r="B59" s="139"/>
      <c r="C59" s="43"/>
      <c r="D59" s="69"/>
      <c r="E59" s="71">
        <f>SUM(E52:E58)</f>
        <v>0.31800000000000006</v>
      </c>
      <c r="F59" s="3">
        <f>IFERROR(SUM(F52:F58),"ERRO")</f>
        <v>683.8599999999999</v>
      </c>
    </row>
    <row r="60" spans="1:6" x14ac:dyDescent="0.25">
      <c r="A60" s="50" t="s">
        <v>76</v>
      </c>
      <c r="B60" s="53" t="s">
        <v>77</v>
      </c>
      <c r="C60" s="15"/>
      <c r="D60" s="54"/>
      <c r="E60" s="70">
        <v>0.08</v>
      </c>
      <c r="F60" s="2">
        <f>IFERROR(ROUND(($F$31+$F$42)*E60,2),"ERRO")</f>
        <v>172.04</v>
      </c>
    </row>
    <row r="61" spans="1:6" x14ac:dyDescent="0.25">
      <c r="A61" s="141" t="s">
        <v>47</v>
      </c>
      <c r="B61" s="142"/>
      <c r="C61" s="49"/>
      <c r="D61" s="47"/>
      <c r="E61" s="71">
        <f>SUM(E59:E60)</f>
        <v>0.39800000000000008</v>
      </c>
      <c r="F61" s="3">
        <f>IFERROR(SUM(F59:F60),"ERRO")</f>
        <v>855.89999999999986</v>
      </c>
    </row>
    <row r="62" spans="1:6" x14ac:dyDescent="0.25">
      <c r="A62" s="132" t="s">
        <v>78</v>
      </c>
      <c r="B62" s="132"/>
      <c r="C62" s="132"/>
      <c r="D62" s="132"/>
      <c r="E62" s="132"/>
      <c r="F62" s="132"/>
    </row>
    <row r="63" spans="1:6" x14ac:dyDescent="0.25">
      <c r="A63" s="146" t="s">
        <v>79</v>
      </c>
      <c r="B63" s="132"/>
      <c r="C63" s="132"/>
      <c r="D63" s="132"/>
      <c r="E63" s="132"/>
      <c r="F63" s="132"/>
    </row>
    <row r="64" spans="1:6" x14ac:dyDescent="0.25">
      <c r="A64" s="132" t="s">
        <v>80</v>
      </c>
      <c r="B64" s="132"/>
      <c r="C64" s="132"/>
      <c r="D64" s="132"/>
      <c r="E64" s="132"/>
      <c r="F64" s="132"/>
    </row>
    <row r="65" spans="1:6" x14ac:dyDescent="0.25">
      <c r="A65" s="16"/>
      <c r="B65" s="16"/>
      <c r="C65" s="16"/>
      <c r="D65" s="16"/>
      <c r="E65" s="16"/>
      <c r="F65" s="16"/>
    </row>
    <row r="66" spans="1:6" x14ac:dyDescent="0.25">
      <c r="A66" s="144" t="s">
        <v>81</v>
      </c>
      <c r="B66" s="144"/>
      <c r="C66" s="86"/>
      <c r="D66" s="86"/>
      <c r="E66" s="85"/>
      <c r="F66" s="89">
        <v>2</v>
      </c>
    </row>
    <row r="67" spans="1:6" x14ac:dyDescent="0.25">
      <c r="A67" s="148" t="s">
        <v>82</v>
      </c>
      <c r="B67" s="148"/>
      <c r="C67" s="90"/>
      <c r="D67" s="90"/>
      <c r="E67" s="87"/>
      <c r="F67" s="79">
        <v>4.3</v>
      </c>
    </row>
    <row r="68" spans="1:6" x14ac:dyDescent="0.25">
      <c r="A68" s="148" t="s">
        <v>83</v>
      </c>
      <c r="B68" s="148"/>
      <c r="C68" s="90"/>
      <c r="D68" s="90"/>
      <c r="E68" s="87"/>
      <c r="F68" s="88">
        <v>22</v>
      </c>
    </row>
    <row r="69" spans="1:6" x14ac:dyDescent="0.25">
      <c r="A69" s="148" t="s">
        <v>84</v>
      </c>
      <c r="B69" s="148"/>
      <c r="C69" s="90"/>
      <c r="D69" s="90"/>
      <c r="E69" s="87"/>
      <c r="F69" s="91">
        <v>0.06</v>
      </c>
    </row>
    <row r="70" spans="1:6" x14ac:dyDescent="0.25">
      <c r="A70" s="148" t="s">
        <v>85</v>
      </c>
      <c r="B70" s="148"/>
      <c r="C70" s="90"/>
      <c r="D70" s="90"/>
      <c r="E70" s="87"/>
      <c r="F70" s="79">
        <v>18.2</v>
      </c>
    </row>
    <row r="71" spans="1:6" x14ac:dyDescent="0.25">
      <c r="A71" s="148" t="s">
        <v>86</v>
      </c>
      <c r="B71" s="148"/>
      <c r="C71" s="90"/>
      <c r="D71" s="90"/>
      <c r="E71" s="87"/>
      <c r="F71" s="91">
        <v>0.11</v>
      </c>
    </row>
    <row r="72" spans="1:6" x14ac:dyDescent="0.25">
      <c r="A72" s="16"/>
    </row>
    <row r="73" spans="1:6" x14ac:dyDescent="0.25">
      <c r="A73" s="141" t="s">
        <v>87</v>
      </c>
      <c r="B73" s="139"/>
      <c r="C73" s="43"/>
      <c r="D73" s="69"/>
      <c r="E73" s="142"/>
      <c r="F73" s="145"/>
    </row>
    <row r="74" spans="1:6" x14ac:dyDescent="0.25">
      <c r="A74" s="45" t="s">
        <v>88</v>
      </c>
      <c r="B74" s="46" t="s">
        <v>89</v>
      </c>
      <c r="C74" s="43"/>
      <c r="D74" s="69"/>
      <c r="E74" s="56" t="s">
        <v>33</v>
      </c>
      <c r="F74" s="23" t="s">
        <v>54</v>
      </c>
    </row>
    <row r="75" spans="1:6" x14ac:dyDescent="0.25">
      <c r="A75" s="51" t="s">
        <v>35</v>
      </c>
      <c r="B75" s="51" t="s">
        <v>90</v>
      </c>
      <c r="C75" s="63"/>
      <c r="D75" s="64"/>
      <c r="E75" s="64"/>
      <c r="F75" s="2">
        <f>IFERROR(IF(ROUND(F66*F67*F68,2)&gt;ROUND(F25*F69,2),ROUND((F66*F67*F68)-(F25*F69),2),0),"ERRO")</f>
        <v>82.06</v>
      </c>
    </row>
    <row r="76" spans="1:6" x14ac:dyDescent="0.25">
      <c r="A76" s="39" t="s">
        <v>37</v>
      </c>
      <c r="B76" s="51" t="s">
        <v>91</v>
      </c>
      <c r="C76" s="63"/>
      <c r="D76" s="64"/>
      <c r="E76" s="39"/>
      <c r="F76" s="2">
        <f>IFERROR(ROUND((F68*F70)-((F68*F70)*F71),2),"ERRO")</f>
        <v>356.36</v>
      </c>
    </row>
    <row r="77" spans="1:6" x14ac:dyDescent="0.25">
      <c r="A77" s="39" t="s">
        <v>39</v>
      </c>
      <c r="B77" s="51" t="s">
        <v>92</v>
      </c>
      <c r="C77" s="63"/>
      <c r="D77" s="64"/>
      <c r="E77" s="39"/>
      <c r="F77" s="12">
        <v>16</v>
      </c>
    </row>
    <row r="78" spans="1:6" x14ac:dyDescent="0.25">
      <c r="A78" s="39" t="s">
        <v>41</v>
      </c>
      <c r="B78" s="51" t="s">
        <v>93</v>
      </c>
      <c r="C78" s="63"/>
      <c r="D78" s="64"/>
      <c r="E78" s="39"/>
      <c r="F78" s="12">
        <v>0</v>
      </c>
    </row>
    <row r="79" spans="1:6" x14ac:dyDescent="0.25">
      <c r="A79" s="39" t="s">
        <v>43</v>
      </c>
      <c r="B79" s="53" t="s">
        <v>94</v>
      </c>
      <c r="C79" s="15"/>
      <c r="D79" s="54"/>
      <c r="E79" s="39"/>
      <c r="F79" s="12">
        <v>2.54</v>
      </c>
    </row>
    <row r="80" spans="1:6" x14ac:dyDescent="0.25">
      <c r="A80" s="53" t="s">
        <v>72</v>
      </c>
      <c r="B80" s="66" t="s">
        <v>245</v>
      </c>
      <c r="C80" s="67"/>
      <c r="D80" s="68"/>
      <c r="E80" s="64"/>
      <c r="F80" s="12">
        <v>3.5</v>
      </c>
    </row>
    <row r="81" spans="1:6" x14ac:dyDescent="0.25">
      <c r="A81" s="141" t="s">
        <v>47</v>
      </c>
      <c r="B81" s="130"/>
      <c r="C81" s="40"/>
      <c r="D81" s="56"/>
      <c r="E81" s="47"/>
      <c r="F81" s="3">
        <f>SUM(F75:F80)</f>
        <v>460.46000000000004</v>
      </c>
    </row>
    <row r="82" spans="1:6" x14ac:dyDescent="0.25">
      <c r="A82" s="132" t="s">
        <v>95</v>
      </c>
      <c r="B82" s="132"/>
      <c r="C82" s="132"/>
      <c r="D82" s="132"/>
      <c r="E82" s="132"/>
      <c r="F82" s="132"/>
    </row>
    <row r="83" spans="1:6" x14ac:dyDescent="0.25">
      <c r="A83" s="132" t="s">
        <v>96</v>
      </c>
      <c r="B83" s="132"/>
      <c r="C83" s="132"/>
      <c r="D83" s="132"/>
      <c r="E83" s="132"/>
      <c r="F83" s="132"/>
    </row>
    <row r="85" spans="1:6" x14ac:dyDescent="0.25">
      <c r="A85" s="141" t="s">
        <v>97</v>
      </c>
      <c r="B85" s="139"/>
      <c r="C85" s="43"/>
      <c r="D85" s="69"/>
      <c r="E85" s="142"/>
      <c r="F85" s="145"/>
    </row>
    <row r="86" spans="1:6" x14ac:dyDescent="0.25">
      <c r="A86" s="45">
        <v>2</v>
      </c>
      <c r="B86" s="46" t="s">
        <v>98</v>
      </c>
      <c r="C86" s="43"/>
      <c r="D86" s="69"/>
      <c r="E86" s="47"/>
      <c r="F86" s="44" t="s">
        <v>54</v>
      </c>
    </row>
    <row r="87" spans="1:6" x14ac:dyDescent="0.25">
      <c r="A87" s="51" t="s">
        <v>52</v>
      </c>
      <c r="B87" s="51" t="s">
        <v>99</v>
      </c>
      <c r="C87" s="63"/>
      <c r="D87" s="64"/>
      <c r="E87" s="64"/>
      <c r="F87" s="2">
        <f>F42</f>
        <v>364.82</v>
      </c>
    </row>
    <row r="88" spans="1:6" x14ac:dyDescent="0.25">
      <c r="A88" s="39" t="s">
        <v>65</v>
      </c>
      <c r="B88" s="51" t="s">
        <v>66</v>
      </c>
      <c r="C88" s="63"/>
      <c r="D88" s="64"/>
      <c r="E88" s="39"/>
      <c r="F88" s="2">
        <f>F61</f>
        <v>855.89999999999986</v>
      </c>
    </row>
    <row r="89" spans="1:6" x14ac:dyDescent="0.25">
      <c r="A89" s="65" t="s">
        <v>88</v>
      </c>
      <c r="B89" s="53" t="s">
        <v>89</v>
      </c>
      <c r="C89" s="15"/>
      <c r="D89" s="54"/>
      <c r="E89" s="39"/>
      <c r="F89" s="2">
        <f>F81</f>
        <v>460.46000000000004</v>
      </c>
    </row>
    <row r="90" spans="1:6" x14ac:dyDescent="0.25">
      <c r="A90" s="141" t="s">
        <v>100</v>
      </c>
      <c r="B90" s="142"/>
      <c r="C90" s="49"/>
      <c r="D90" s="47"/>
      <c r="E90" s="47"/>
      <c r="F90" s="3">
        <f>IFERROR(SUM(F87:F89),"ERRO")</f>
        <v>1681.1799999999998</v>
      </c>
    </row>
    <row r="91" spans="1:6" x14ac:dyDescent="0.25">
      <c r="A91" s="41"/>
    </row>
    <row r="92" spans="1:6" x14ac:dyDescent="0.25">
      <c r="A92" s="131" t="s">
        <v>101</v>
      </c>
      <c r="B92" s="131"/>
      <c r="C92" s="131"/>
      <c r="D92" s="131"/>
      <c r="E92" s="131"/>
      <c r="F92" s="131"/>
    </row>
    <row r="93" spans="1:6" x14ac:dyDescent="0.25">
      <c r="A93" s="41"/>
      <c r="B93" s="41"/>
      <c r="C93" s="41"/>
      <c r="D93" s="41"/>
      <c r="E93" s="41"/>
      <c r="F93" s="41"/>
    </row>
    <row r="94" spans="1:6" x14ac:dyDescent="0.25">
      <c r="A94" s="141" t="s">
        <v>102</v>
      </c>
      <c r="B94" s="139"/>
      <c r="C94" s="43"/>
      <c r="D94" s="69"/>
      <c r="E94" s="145"/>
      <c r="F94" s="147"/>
    </row>
    <row r="95" spans="1:6" x14ac:dyDescent="0.25">
      <c r="A95" s="45">
        <v>3</v>
      </c>
      <c r="B95" s="46" t="s">
        <v>103</v>
      </c>
      <c r="C95" s="43"/>
      <c r="D95" s="69"/>
      <c r="E95" s="47" t="s">
        <v>33</v>
      </c>
      <c r="F95" s="44" t="s">
        <v>54</v>
      </c>
    </row>
    <row r="96" spans="1:6" x14ac:dyDescent="0.25">
      <c r="A96" s="51" t="s">
        <v>35</v>
      </c>
      <c r="B96" s="51" t="s">
        <v>104</v>
      </c>
      <c r="C96" s="63"/>
      <c r="D96" s="64"/>
      <c r="E96" s="70">
        <v>4.5999999999999999E-3</v>
      </c>
      <c r="F96" s="2">
        <f t="shared" ref="F96:F101" si="1">IFERROR(ROUND($F$31*E96,2),"ERRO")</f>
        <v>8.2100000000000009</v>
      </c>
    </row>
    <row r="97" spans="1:6" x14ac:dyDescent="0.25">
      <c r="A97" s="39" t="s">
        <v>37</v>
      </c>
      <c r="B97" s="51" t="s">
        <v>105</v>
      </c>
      <c r="C97" s="63"/>
      <c r="D97" s="64"/>
      <c r="E97" s="13">
        <v>2.9999999999999997E-4</v>
      </c>
      <c r="F97" s="2">
        <f t="shared" si="1"/>
        <v>0.54</v>
      </c>
    </row>
    <row r="98" spans="1:6" x14ac:dyDescent="0.25">
      <c r="A98" s="39" t="s">
        <v>39</v>
      </c>
      <c r="B98" s="51" t="s">
        <v>106</v>
      </c>
      <c r="C98" s="63"/>
      <c r="D98" s="64"/>
      <c r="E98" s="13">
        <v>3.4700000000000002E-2</v>
      </c>
      <c r="F98" s="2">
        <f t="shared" si="1"/>
        <v>61.96</v>
      </c>
    </row>
    <row r="99" spans="1:6" x14ac:dyDescent="0.25">
      <c r="A99" s="39" t="s">
        <v>41</v>
      </c>
      <c r="B99" s="51" t="s">
        <v>107</v>
      </c>
      <c r="C99" s="63"/>
      <c r="D99" s="64"/>
      <c r="E99" s="13">
        <v>1.9400000000000001E-2</v>
      </c>
      <c r="F99" s="2">
        <f t="shared" si="1"/>
        <v>34.64</v>
      </c>
    </row>
    <row r="100" spans="1:6" x14ac:dyDescent="0.25">
      <c r="A100" s="39" t="s">
        <v>43</v>
      </c>
      <c r="B100" s="51" t="s">
        <v>108</v>
      </c>
      <c r="C100" s="63"/>
      <c r="D100" s="64"/>
      <c r="E100" s="13">
        <v>7.1000000000000004E-3</v>
      </c>
      <c r="F100" s="2">
        <f t="shared" si="1"/>
        <v>12.68</v>
      </c>
    </row>
    <row r="101" spans="1:6" x14ac:dyDescent="0.25">
      <c r="A101" s="65" t="s">
        <v>72</v>
      </c>
      <c r="B101" s="53" t="s">
        <v>109</v>
      </c>
      <c r="C101" s="15"/>
      <c r="D101" s="54"/>
      <c r="E101" s="13">
        <v>2.0000000000000001E-4</v>
      </c>
      <c r="F101" s="2">
        <f t="shared" si="1"/>
        <v>0.36</v>
      </c>
    </row>
    <row r="102" spans="1:6" x14ac:dyDescent="0.25">
      <c r="A102" s="141" t="s">
        <v>100</v>
      </c>
      <c r="B102" s="142"/>
      <c r="C102" s="49"/>
      <c r="D102" s="47"/>
      <c r="E102" s="47"/>
      <c r="F102" s="3">
        <f>IFERROR(SUM(F96:F101),"ERRO")</f>
        <v>118.39</v>
      </c>
    </row>
    <row r="104" spans="1:6" x14ac:dyDescent="0.25">
      <c r="A104" s="131" t="s">
        <v>110</v>
      </c>
      <c r="B104" s="131"/>
      <c r="C104" s="131"/>
      <c r="D104" s="131"/>
      <c r="E104" s="131"/>
      <c r="F104" s="131"/>
    </row>
    <row r="105" spans="1:6" x14ac:dyDescent="0.25">
      <c r="A105" s="131" t="s">
        <v>111</v>
      </c>
      <c r="B105" s="131"/>
      <c r="C105" s="131"/>
      <c r="D105" s="131"/>
      <c r="E105" s="131"/>
      <c r="F105" s="131"/>
    </row>
    <row r="106" spans="1:6" x14ac:dyDescent="0.25">
      <c r="A106" s="132" t="s">
        <v>112</v>
      </c>
      <c r="B106" s="132"/>
      <c r="C106" s="132"/>
      <c r="D106" s="132"/>
      <c r="E106" s="132"/>
      <c r="F106" s="132"/>
    </row>
    <row r="107" spans="1:6" x14ac:dyDescent="0.25">
      <c r="A107" s="131" t="s">
        <v>113</v>
      </c>
      <c r="B107" s="132"/>
      <c r="C107" s="132"/>
      <c r="D107" s="132"/>
      <c r="E107" s="132"/>
      <c r="F107" s="132"/>
    </row>
    <row r="109" spans="1:6" x14ac:dyDescent="0.25">
      <c r="A109" s="141" t="s">
        <v>114</v>
      </c>
      <c r="B109" s="139"/>
      <c r="C109" s="43"/>
      <c r="D109" s="69"/>
      <c r="E109" s="145"/>
      <c r="F109" s="147"/>
    </row>
    <row r="110" spans="1:6" x14ac:dyDescent="0.25">
      <c r="A110" s="45" t="s">
        <v>115</v>
      </c>
      <c r="B110" s="46" t="s">
        <v>116</v>
      </c>
      <c r="C110" s="43"/>
      <c r="D110" s="69"/>
      <c r="E110" s="47" t="s">
        <v>33</v>
      </c>
      <c r="F110" s="44" t="s">
        <v>54</v>
      </c>
    </row>
    <row r="111" spans="1:6" x14ac:dyDescent="0.25">
      <c r="A111" s="51" t="s">
        <v>35</v>
      </c>
      <c r="B111" s="51" t="s">
        <v>117</v>
      </c>
      <c r="C111" s="63"/>
      <c r="D111" s="64"/>
      <c r="E111" s="70">
        <v>0</v>
      </c>
      <c r="F111" s="2">
        <f t="shared" ref="F111:F116" si="2">IFERROR(ROUND(($F$31+$F$90+$F$102)*E111,2),"ERRO")</f>
        <v>0</v>
      </c>
    </row>
    <row r="112" spans="1:6" x14ac:dyDescent="0.25">
      <c r="A112" s="39" t="s">
        <v>37</v>
      </c>
      <c r="B112" s="51" t="s">
        <v>118</v>
      </c>
      <c r="C112" s="63"/>
      <c r="D112" s="64"/>
      <c r="E112" s="13">
        <v>0</v>
      </c>
      <c r="F112" s="2">
        <f t="shared" si="2"/>
        <v>0</v>
      </c>
    </row>
    <row r="113" spans="1:6" x14ac:dyDescent="0.25">
      <c r="A113" s="39" t="s">
        <v>39</v>
      </c>
      <c r="B113" s="51" t="s">
        <v>119</v>
      </c>
      <c r="C113" s="63"/>
      <c r="D113" s="64"/>
      <c r="E113" s="13">
        <v>0</v>
      </c>
      <c r="F113" s="2">
        <f t="shared" si="2"/>
        <v>0</v>
      </c>
    </row>
    <row r="114" spans="1:6" x14ac:dyDescent="0.25">
      <c r="A114" s="39" t="s">
        <v>41</v>
      </c>
      <c r="B114" s="51" t="s">
        <v>120</v>
      </c>
      <c r="C114" s="63"/>
      <c r="D114" s="64"/>
      <c r="E114" s="13">
        <v>0</v>
      </c>
      <c r="F114" s="2">
        <f t="shared" si="2"/>
        <v>0</v>
      </c>
    </row>
    <row r="115" spans="1:6" x14ac:dyDescent="0.25">
      <c r="A115" s="39" t="s">
        <v>43</v>
      </c>
      <c r="B115" s="51" t="s">
        <v>121</v>
      </c>
      <c r="C115" s="63"/>
      <c r="D115" s="64"/>
      <c r="E115" s="13">
        <v>0</v>
      </c>
      <c r="F115" s="2">
        <f t="shared" si="2"/>
        <v>0</v>
      </c>
    </row>
    <row r="116" spans="1:6" x14ac:dyDescent="0.25">
      <c r="A116" s="53" t="s">
        <v>72</v>
      </c>
      <c r="B116" s="72" t="s">
        <v>122</v>
      </c>
      <c r="C116" s="73"/>
      <c r="D116" s="74"/>
      <c r="E116" s="70">
        <v>0</v>
      </c>
      <c r="F116" s="2">
        <f t="shared" si="2"/>
        <v>0</v>
      </c>
    </row>
    <row r="117" spans="1:6" x14ac:dyDescent="0.25">
      <c r="A117" s="141" t="s">
        <v>47</v>
      </c>
      <c r="B117" s="142"/>
      <c r="C117" s="49"/>
      <c r="D117" s="47"/>
      <c r="E117" s="47"/>
      <c r="F117" s="3">
        <f>IFERROR(SUM(F111:F116),"ERRO")</f>
        <v>0</v>
      </c>
    </row>
    <row r="118" spans="1:6" x14ac:dyDescent="0.25">
      <c r="A118" s="41"/>
      <c r="B118" s="41"/>
      <c r="C118" s="41"/>
      <c r="D118" s="41"/>
      <c r="E118" s="41"/>
      <c r="F118" s="41"/>
    </row>
    <row r="119" spans="1:6" x14ac:dyDescent="0.25">
      <c r="A119" s="141" t="s">
        <v>123</v>
      </c>
      <c r="B119" s="139"/>
      <c r="C119" s="43"/>
      <c r="D119" s="69"/>
      <c r="E119" s="145"/>
      <c r="F119" s="147"/>
    </row>
    <row r="120" spans="1:6" x14ac:dyDescent="0.25">
      <c r="A120" s="45" t="s">
        <v>124</v>
      </c>
      <c r="B120" s="46" t="s">
        <v>125</v>
      </c>
      <c r="C120" s="43"/>
      <c r="D120" s="69"/>
      <c r="E120" s="47" t="s">
        <v>33</v>
      </c>
      <c r="F120" s="44" t="s">
        <v>54</v>
      </c>
    </row>
    <row r="121" spans="1:6" x14ac:dyDescent="0.25">
      <c r="A121" s="53" t="s">
        <v>35</v>
      </c>
      <c r="B121" s="53" t="s">
        <v>126</v>
      </c>
      <c r="C121" s="15"/>
      <c r="D121" s="54"/>
      <c r="E121" s="75">
        <v>0</v>
      </c>
      <c r="F121" s="2">
        <f>IFERROR(ROUND(($F$31+$F$90+$F$102)*E121,2),"ERRO")</f>
        <v>0</v>
      </c>
    </row>
    <row r="122" spans="1:6" x14ac:dyDescent="0.25">
      <c r="A122" s="141" t="s">
        <v>47</v>
      </c>
      <c r="B122" s="142"/>
      <c r="C122" s="49"/>
      <c r="D122" s="47"/>
      <c r="E122" s="47"/>
      <c r="F122" s="3">
        <f>IFERROR(SUM(F121),"ERRO")</f>
        <v>0</v>
      </c>
    </row>
    <row r="123" spans="1:6" x14ac:dyDescent="0.25">
      <c r="A123" s="48"/>
      <c r="B123" s="48"/>
      <c r="C123" s="48"/>
      <c r="D123" s="48"/>
      <c r="E123" s="48"/>
      <c r="F123" s="48"/>
    </row>
    <row r="124" spans="1:6" x14ac:dyDescent="0.25">
      <c r="A124" s="141" t="s">
        <v>127</v>
      </c>
      <c r="B124" s="139"/>
      <c r="C124" s="43"/>
      <c r="D124" s="69"/>
      <c r="E124" s="142"/>
      <c r="F124" s="145"/>
    </row>
    <row r="125" spans="1:6" x14ac:dyDescent="0.25">
      <c r="A125" s="45">
        <v>4</v>
      </c>
      <c r="B125" s="46" t="s">
        <v>128</v>
      </c>
      <c r="C125" s="43"/>
      <c r="D125" s="69"/>
      <c r="E125" s="47"/>
      <c r="F125" s="44" t="s">
        <v>54</v>
      </c>
    </row>
    <row r="126" spans="1:6" x14ac:dyDescent="0.25">
      <c r="A126" s="51" t="s">
        <v>115</v>
      </c>
      <c r="B126" s="53" t="s">
        <v>116</v>
      </c>
      <c r="C126" s="15"/>
      <c r="D126" s="54"/>
      <c r="E126" s="64"/>
      <c r="F126" s="2">
        <f>F117</f>
        <v>0</v>
      </c>
    </row>
    <row r="127" spans="1:6" x14ac:dyDescent="0.25">
      <c r="A127" s="53" t="s">
        <v>124</v>
      </c>
      <c r="B127" s="53" t="s">
        <v>129</v>
      </c>
      <c r="C127" s="15"/>
      <c r="D127" s="54"/>
      <c r="E127" s="64"/>
      <c r="F127" s="2">
        <f>F122</f>
        <v>0</v>
      </c>
    </row>
    <row r="128" spans="1:6" x14ac:dyDescent="0.25">
      <c r="A128" s="141" t="s">
        <v>100</v>
      </c>
      <c r="B128" s="142"/>
      <c r="C128" s="49"/>
      <c r="D128" s="47"/>
      <c r="E128" s="47"/>
      <c r="F128" s="3">
        <f>IFERROR(SUM(F126:F127),"ERRO")</f>
        <v>0</v>
      </c>
    </row>
    <row r="129" spans="1:7" x14ac:dyDescent="0.25">
      <c r="A129" s="41"/>
    </row>
    <row r="130" spans="1:7" x14ac:dyDescent="0.25">
      <c r="A130" s="133" t="s">
        <v>130</v>
      </c>
      <c r="B130" s="133"/>
      <c r="C130" s="133"/>
      <c r="D130" s="133"/>
      <c r="E130" s="133"/>
      <c r="F130" s="133"/>
    </row>
    <row r="131" spans="1:7" x14ac:dyDescent="0.25">
      <c r="A131" s="96"/>
      <c r="B131" s="96"/>
      <c r="C131" s="96"/>
      <c r="D131" s="96"/>
      <c r="E131" s="96"/>
      <c r="F131" s="96"/>
      <c r="G131" s="22"/>
    </row>
    <row r="132" spans="1:7" x14ac:dyDescent="0.25">
      <c r="A132" s="143" t="s">
        <v>177</v>
      </c>
      <c r="B132" s="143"/>
      <c r="C132" s="92"/>
      <c r="D132" s="92"/>
      <c r="E132" s="92"/>
      <c r="F132" s="123">
        <f>IFERROR(SUM(F134:F136),"ERRO")</f>
        <v>231.81</v>
      </c>
      <c r="G132" s="22"/>
    </row>
    <row r="133" spans="1:7" x14ac:dyDescent="0.25">
      <c r="A133" s="57"/>
      <c r="B133" s="97" t="s">
        <v>179</v>
      </c>
      <c r="C133" s="97" t="s">
        <v>180</v>
      </c>
      <c r="D133" s="97" t="s">
        <v>230</v>
      </c>
      <c r="E133" s="97" t="s">
        <v>185</v>
      </c>
      <c r="F133" s="97" t="s">
        <v>183</v>
      </c>
      <c r="G133" s="22"/>
    </row>
    <row r="134" spans="1:7" ht="33.75" x14ac:dyDescent="0.25">
      <c r="A134" s="58"/>
      <c r="B134" s="77" t="s">
        <v>222</v>
      </c>
      <c r="C134" s="77" t="s">
        <v>181</v>
      </c>
      <c r="D134" s="78">
        <v>2</v>
      </c>
      <c r="E134" s="121">
        <v>42.664999999999999</v>
      </c>
      <c r="F134" s="82">
        <f>IFERROR(ROUND(D134*E134,2),"ERRO")</f>
        <v>85.33</v>
      </c>
      <c r="G134" s="22"/>
    </row>
    <row r="135" spans="1:7" ht="22.5" x14ac:dyDescent="0.25">
      <c r="A135" s="58"/>
      <c r="B135" s="77" t="s">
        <v>223</v>
      </c>
      <c r="C135" s="77" t="s">
        <v>181</v>
      </c>
      <c r="D135" s="78">
        <v>2</v>
      </c>
      <c r="E135" s="121">
        <v>73.239999999999995</v>
      </c>
      <c r="F135" s="82">
        <f>IFERROR(ROUND(D135*E135,2),"ERRO")</f>
        <v>146.47999999999999</v>
      </c>
      <c r="G135" s="22"/>
    </row>
    <row r="136" spans="1:7" x14ac:dyDescent="0.25">
      <c r="A136" s="58"/>
      <c r="B136" s="77" t="s">
        <v>229</v>
      </c>
      <c r="C136" s="77" t="s">
        <v>182</v>
      </c>
      <c r="D136" s="77" t="s">
        <v>182</v>
      </c>
      <c r="E136" s="82" t="s">
        <v>182</v>
      </c>
      <c r="F136" s="121">
        <v>0</v>
      </c>
      <c r="G136" s="22"/>
    </row>
    <row r="137" spans="1:7" x14ac:dyDescent="0.25">
      <c r="A137" s="60"/>
      <c r="B137" s="60"/>
      <c r="C137" s="60"/>
      <c r="D137" s="60"/>
      <c r="E137" s="60"/>
      <c r="F137" s="59"/>
      <c r="G137" s="22"/>
    </row>
    <row r="138" spans="1:7" s="95" customFormat="1" x14ac:dyDescent="0.25">
      <c r="A138" s="143" t="s">
        <v>178</v>
      </c>
      <c r="B138" s="143"/>
      <c r="C138" s="92"/>
      <c r="D138" s="92"/>
      <c r="E138" s="92"/>
      <c r="F138" s="123">
        <f>IFERROR(SUM(F140),"ERRO")</f>
        <v>0</v>
      </c>
      <c r="G138" s="22"/>
    </row>
    <row r="139" spans="1:7" s="95" customFormat="1" x14ac:dyDescent="0.25">
      <c r="A139" s="96"/>
      <c r="B139" s="97" t="s">
        <v>179</v>
      </c>
      <c r="C139" s="97" t="s">
        <v>180</v>
      </c>
      <c r="D139" s="97" t="s">
        <v>230</v>
      </c>
      <c r="E139" s="97" t="s">
        <v>185</v>
      </c>
      <c r="F139" s="97" t="s">
        <v>183</v>
      </c>
      <c r="G139" s="22"/>
    </row>
    <row r="140" spans="1:7" s="95" customFormat="1" x14ac:dyDescent="0.25">
      <c r="A140" s="96"/>
      <c r="B140" s="77" t="s">
        <v>229</v>
      </c>
      <c r="C140" s="77" t="s">
        <v>182</v>
      </c>
      <c r="D140" s="78" t="s">
        <v>182</v>
      </c>
      <c r="E140" s="82" t="s">
        <v>182</v>
      </c>
      <c r="F140" s="121">
        <v>0</v>
      </c>
      <c r="G140" s="22"/>
    </row>
    <row r="141" spans="1:7" s="95" customFormat="1" x14ac:dyDescent="0.25">
      <c r="A141" s="96"/>
      <c r="B141" s="58"/>
      <c r="C141" s="58"/>
      <c r="D141" s="98"/>
      <c r="E141" s="59"/>
      <c r="F141" s="59"/>
      <c r="G141" s="22"/>
    </row>
    <row r="142" spans="1:7" x14ac:dyDescent="0.25">
      <c r="A142" s="143" t="s">
        <v>232</v>
      </c>
      <c r="B142" s="143"/>
      <c r="C142" s="92"/>
      <c r="D142" s="92"/>
      <c r="E142" s="92"/>
      <c r="F142" s="123">
        <f>IFERROR(SUM(F144),"ERRO")</f>
        <v>0</v>
      </c>
      <c r="G142" s="22"/>
    </row>
    <row r="143" spans="1:7" x14ac:dyDescent="0.25">
      <c r="A143" s="96"/>
      <c r="B143" s="97" t="s">
        <v>179</v>
      </c>
      <c r="C143" s="97" t="s">
        <v>180</v>
      </c>
      <c r="D143" s="97" t="s">
        <v>230</v>
      </c>
      <c r="E143" s="97" t="s">
        <v>185</v>
      </c>
      <c r="F143" s="97" t="s">
        <v>183</v>
      </c>
      <c r="G143" s="22"/>
    </row>
    <row r="144" spans="1:7" ht="22.5" x14ac:dyDescent="0.25">
      <c r="A144" s="96"/>
      <c r="B144" s="77" t="s">
        <v>234</v>
      </c>
      <c r="C144" s="77" t="s">
        <v>182</v>
      </c>
      <c r="D144" s="78" t="s">
        <v>182</v>
      </c>
      <c r="E144" s="82" t="s">
        <v>182</v>
      </c>
      <c r="F144" s="121">
        <v>0</v>
      </c>
      <c r="G144" s="22"/>
    </row>
    <row r="145" spans="1:7" x14ac:dyDescent="0.25">
      <c r="A145" s="96"/>
      <c r="B145" s="96"/>
      <c r="C145" s="96"/>
      <c r="D145" s="96"/>
      <c r="E145" s="96"/>
      <c r="F145" s="96"/>
      <c r="G145" s="22"/>
    </row>
    <row r="146" spans="1:7" x14ac:dyDescent="0.25">
      <c r="A146" s="135" t="s">
        <v>130</v>
      </c>
      <c r="B146" s="136"/>
      <c r="C146" s="103"/>
      <c r="D146" s="104"/>
      <c r="E146" s="135"/>
      <c r="F146" s="137"/>
    </row>
    <row r="147" spans="1:7" x14ac:dyDescent="0.25">
      <c r="A147" s="105">
        <v>5</v>
      </c>
      <c r="B147" s="106" t="s">
        <v>131</v>
      </c>
      <c r="C147" s="103"/>
      <c r="D147" s="104"/>
      <c r="E147" s="107" t="s">
        <v>33</v>
      </c>
      <c r="F147" s="108" t="s">
        <v>54</v>
      </c>
    </row>
    <row r="148" spans="1:7" x14ac:dyDescent="0.25">
      <c r="A148" s="109" t="s">
        <v>35</v>
      </c>
      <c r="B148" s="109" t="s">
        <v>132</v>
      </c>
      <c r="C148" s="110"/>
      <c r="D148" s="111"/>
      <c r="E148" s="112"/>
      <c r="F148" s="113">
        <f>IFERROR(ROUND((F132/'1'!C8),2),"ERRO")</f>
        <v>19.32</v>
      </c>
    </row>
    <row r="149" spans="1:7" x14ac:dyDescent="0.25">
      <c r="A149" s="114" t="s">
        <v>37</v>
      </c>
      <c r="B149" s="109" t="s">
        <v>133</v>
      </c>
      <c r="C149" s="110"/>
      <c r="D149" s="111"/>
      <c r="E149" s="112"/>
      <c r="F149" s="113">
        <f>IFERROR(ROUND((F138/'1'!C8),2),"ERRO")</f>
        <v>0</v>
      </c>
    </row>
    <row r="150" spans="1:7" x14ac:dyDescent="0.25">
      <c r="A150" s="115" t="s">
        <v>39</v>
      </c>
      <c r="B150" s="116" t="s">
        <v>233</v>
      </c>
      <c r="C150" s="117"/>
      <c r="D150" s="118"/>
      <c r="E150" s="112"/>
      <c r="F150" s="99">
        <f>IFERROR(ROUND(F142*((1-0.2)/(12*5)),2),"ERRO")</f>
        <v>0</v>
      </c>
    </row>
    <row r="151" spans="1:7" x14ac:dyDescent="0.25">
      <c r="A151" s="135" t="s">
        <v>47</v>
      </c>
      <c r="B151" s="136"/>
      <c r="C151" s="119"/>
      <c r="D151" s="107"/>
      <c r="E151" s="107"/>
      <c r="F151" s="120">
        <f>IFERROR(SUM(F148:F150),"ERRO")</f>
        <v>19.32</v>
      </c>
    </row>
    <row r="152" spans="1:7" x14ac:dyDescent="0.25">
      <c r="A152" s="133" t="s">
        <v>134</v>
      </c>
      <c r="B152" s="133"/>
      <c r="C152" s="133"/>
      <c r="D152" s="133"/>
      <c r="E152" s="134"/>
      <c r="F152" s="134"/>
    </row>
    <row r="153" spans="1:7" x14ac:dyDescent="0.25">
      <c r="A153" s="101"/>
      <c r="B153" s="102"/>
      <c r="C153" s="102"/>
      <c r="D153" s="102"/>
      <c r="E153" s="102"/>
      <c r="F153" s="102"/>
    </row>
    <row r="154" spans="1:7" x14ac:dyDescent="0.25">
      <c r="A154" s="131" t="s">
        <v>135</v>
      </c>
      <c r="B154" s="131"/>
      <c r="C154" s="131"/>
      <c r="D154" s="131"/>
      <c r="E154" s="131"/>
      <c r="F154" s="131"/>
    </row>
    <row r="155" spans="1:7" x14ac:dyDescent="0.25">
      <c r="A155" s="41"/>
      <c r="B155" s="41"/>
      <c r="C155" s="41"/>
      <c r="D155" s="41"/>
      <c r="E155" s="41"/>
      <c r="F155" s="41"/>
    </row>
    <row r="156" spans="1:7" x14ac:dyDescent="0.25">
      <c r="A156" s="141" t="s">
        <v>135</v>
      </c>
      <c r="B156" s="139"/>
      <c r="C156" s="43"/>
      <c r="D156" s="69"/>
      <c r="E156" s="145"/>
      <c r="F156" s="147"/>
    </row>
    <row r="157" spans="1:7" x14ac:dyDescent="0.25">
      <c r="A157" s="45">
        <v>6</v>
      </c>
      <c r="B157" s="46" t="s">
        <v>136</v>
      </c>
      <c r="C157" s="43"/>
      <c r="D157" s="69"/>
      <c r="E157" s="47" t="s">
        <v>33</v>
      </c>
      <c r="F157" s="44" t="s">
        <v>54</v>
      </c>
    </row>
    <row r="158" spans="1:7" x14ac:dyDescent="0.25">
      <c r="A158" s="51" t="s">
        <v>35</v>
      </c>
      <c r="B158" s="51" t="s">
        <v>137</v>
      </c>
      <c r="C158" s="63"/>
      <c r="D158" s="64"/>
      <c r="E158" s="76">
        <v>0.05</v>
      </c>
      <c r="F158" s="2">
        <f>IFERROR(ROUND(($F$31+$F$90+$F$102+$F$128+$F$151)*E158,2),"ERRO")</f>
        <v>180.23</v>
      </c>
    </row>
    <row r="159" spans="1:7" x14ac:dyDescent="0.25">
      <c r="A159" s="39" t="s">
        <v>37</v>
      </c>
      <c r="B159" s="51" t="s">
        <v>138</v>
      </c>
      <c r="C159" s="63"/>
      <c r="D159" s="64"/>
      <c r="E159" s="17">
        <v>0.03</v>
      </c>
      <c r="F159" s="2">
        <f>IFERROR(ROUND((($F$31+$F$90+$F$102+$F$128+$F$151+$F$158+$F$162)/(1-($E$159+$E$160+$E$161)))*E159,2),"ERRO")</f>
        <v>125.7</v>
      </c>
    </row>
    <row r="160" spans="1:7" x14ac:dyDescent="0.25">
      <c r="A160" s="39" t="s">
        <v>39</v>
      </c>
      <c r="B160" s="51" t="s">
        <v>139</v>
      </c>
      <c r="C160" s="63"/>
      <c r="D160" s="64"/>
      <c r="E160" s="17">
        <v>6.4999999999999997E-3</v>
      </c>
      <c r="F160" s="2">
        <f>IFERROR(ROUND((($F$31+$F$90+$F$102+$F$128+$F$151+$F$158+$F$162)/(1-($E$159+$E$160+$E$161)))*E160,2),"ERRO")</f>
        <v>27.24</v>
      </c>
    </row>
    <row r="161" spans="1:6" x14ac:dyDescent="0.25">
      <c r="A161" s="39" t="s">
        <v>41</v>
      </c>
      <c r="B161" s="51" t="s">
        <v>140</v>
      </c>
      <c r="C161" s="63"/>
      <c r="D161" s="64"/>
      <c r="E161" s="17">
        <v>0.05</v>
      </c>
      <c r="F161" s="2">
        <f>IFERROR(ROUND((($F$31+$F$90+$F$102+$F$128+$F$151+$F$158+$F$162)/(1-($E$159+$E$160+$E$161)))*E161,2),"ERRO")</f>
        <v>209.5</v>
      </c>
    </row>
    <row r="162" spans="1:6" x14ac:dyDescent="0.25">
      <c r="A162" s="65" t="s">
        <v>43</v>
      </c>
      <c r="B162" s="53" t="s">
        <v>141</v>
      </c>
      <c r="C162" s="15"/>
      <c r="D162" s="54"/>
      <c r="E162" s="17">
        <v>1.1299999999999999E-2</v>
      </c>
      <c r="F162" s="2">
        <f>IFERROR(ROUND(($F$31+$F$90+$F$102+$F$128+$F$151+$F$158)*E162,2),"ERRO")</f>
        <v>42.77</v>
      </c>
    </row>
    <row r="163" spans="1:6" x14ac:dyDescent="0.25">
      <c r="A163" s="141" t="s">
        <v>47</v>
      </c>
      <c r="B163" s="142"/>
      <c r="C163" s="49"/>
      <c r="D163" s="47"/>
      <c r="E163" s="47"/>
      <c r="F163" s="3">
        <f>IFERROR(SUM(F158:F162),"ERRO")</f>
        <v>585.44000000000005</v>
      </c>
    </row>
    <row r="164" spans="1:6" x14ac:dyDescent="0.25">
      <c r="A164" s="138" t="s">
        <v>142</v>
      </c>
      <c r="B164" s="138"/>
      <c r="C164" s="138"/>
      <c r="D164" s="138"/>
      <c r="E164" s="139"/>
      <c r="F164" s="139"/>
    </row>
    <row r="165" spans="1:6" x14ac:dyDescent="0.25">
      <c r="A165" s="131" t="s">
        <v>143</v>
      </c>
      <c r="B165" s="131"/>
      <c r="C165" s="131"/>
      <c r="D165" s="131"/>
      <c r="E165" s="131"/>
      <c r="F165" s="131"/>
    </row>
    <row r="166" spans="1:6" x14ac:dyDescent="0.25">
      <c r="A166" s="41"/>
      <c r="B166" s="41"/>
      <c r="C166" s="41"/>
      <c r="D166" s="41"/>
      <c r="E166" s="41"/>
      <c r="F166" s="41"/>
    </row>
    <row r="167" spans="1:6" x14ac:dyDescent="0.25">
      <c r="A167" s="131" t="s">
        <v>144</v>
      </c>
      <c r="B167" s="131"/>
      <c r="C167" s="131"/>
      <c r="D167" s="131"/>
      <c r="E167" s="131"/>
      <c r="F167" s="131"/>
    </row>
    <row r="168" spans="1:6" x14ac:dyDescent="0.25">
      <c r="A168" s="41"/>
    </row>
    <row r="169" spans="1:6" x14ac:dyDescent="0.25">
      <c r="A169" s="141" t="s">
        <v>145</v>
      </c>
      <c r="B169" s="139"/>
      <c r="C169" s="43"/>
      <c r="D169" s="69"/>
      <c r="E169" s="47"/>
      <c r="F169" s="44" t="s">
        <v>54</v>
      </c>
    </row>
    <row r="170" spans="1:6" x14ac:dyDescent="0.25">
      <c r="A170" s="52" t="s">
        <v>35</v>
      </c>
      <c r="B170" s="51" t="s">
        <v>31</v>
      </c>
      <c r="C170" s="63"/>
      <c r="D170" s="64"/>
      <c r="E170" s="64"/>
      <c r="F170" s="2">
        <f>F31</f>
        <v>1785.7</v>
      </c>
    </row>
    <row r="171" spans="1:6" x14ac:dyDescent="0.25">
      <c r="A171" s="39" t="s">
        <v>37</v>
      </c>
      <c r="B171" s="51" t="s">
        <v>50</v>
      </c>
      <c r="C171" s="63"/>
      <c r="D171" s="64"/>
      <c r="E171" s="39"/>
      <c r="F171" s="2">
        <f>F90</f>
        <v>1681.1799999999998</v>
      </c>
    </row>
    <row r="172" spans="1:6" x14ac:dyDescent="0.25">
      <c r="A172" s="39" t="s">
        <v>39</v>
      </c>
      <c r="B172" s="51" t="s">
        <v>102</v>
      </c>
      <c r="C172" s="63"/>
      <c r="D172" s="64"/>
      <c r="E172" s="39"/>
      <c r="F172" s="2">
        <f>F102</f>
        <v>118.39</v>
      </c>
    </row>
    <row r="173" spans="1:6" x14ac:dyDescent="0.25">
      <c r="A173" s="39" t="s">
        <v>41</v>
      </c>
      <c r="B173" s="51" t="s">
        <v>110</v>
      </c>
      <c r="C173" s="63"/>
      <c r="D173" s="64"/>
      <c r="E173" s="39"/>
      <c r="F173" s="2">
        <f>F128</f>
        <v>0</v>
      </c>
    </row>
    <row r="174" spans="1:6" x14ac:dyDescent="0.25">
      <c r="A174" s="65" t="s">
        <v>43</v>
      </c>
      <c r="B174" s="53" t="s">
        <v>130</v>
      </c>
      <c r="C174" s="15"/>
      <c r="D174" s="54"/>
      <c r="E174" s="39"/>
      <c r="F174" s="2">
        <f>F151</f>
        <v>19.32</v>
      </c>
    </row>
    <row r="175" spans="1:6" x14ac:dyDescent="0.25">
      <c r="A175" s="141" t="s">
        <v>146</v>
      </c>
      <c r="B175" s="139"/>
      <c r="C175" s="43"/>
      <c r="D175" s="69"/>
      <c r="E175" s="47"/>
      <c r="F175" s="3">
        <f>IFERROR(SUM(F170:F174),"ERRO")</f>
        <v>3604.59</v>
      </c>
    </row>
    <row r="176" spans="1:6" x14ac:dyDescent="0.25">
      <c r="A176" s="50" t="s">
        <v>72</v>
      </c>
      <c r="B176" s="53" t="s">
        <v>135</v>
      </c>
      <c r="C176" s="15"/>
      <c r="D176" s="54"/>
      <c r="E176" s="64"/>
      <c r="F176" s="2">
        <f>F163</f>
        <v>585.44000000000005</v>
      </c>
    </row>
    <row r="177" spans="1:6" x14ac:dyDescent="0.25">
      <c r="A177" s="141" t="s">
        <v>147</v>
      </c>
      <c r="B177" s="142"/>
      <c r="C177" s="49"/>
      <c r="D177" s="47"/>
      <c r="E177" s="47"/>
      <c r="F177" s="3">
        <f>IFERROR(SUM(F175:F176),"ERRO")</f>
        <v>4190.0300000000007</v>
      </c>
    </row>
  </sheetData>
  <sheetProtection algorithmName="SHA-512" hashValue="6/7PREtllhLlniH/IuU70sUaDzxNPQ0HbFfSXRhvgr1UhLn9ELyiLf8nr5DhEaJs6cciDcOdIIk6zvFXSSFQvQ==" saltValue="UTP87IfM4gTd9NgsJDfDYw==" spinCount="100000" sheet="1" objects="1" scenarios="1"/>
  <mergeCells count="88">
    <mergeCell ref="E8:F8"/>
    <mergeCell ref="A1:F1"/>
    <mergeCell ref="A3:F3"/>
    <mergeCell ref="A4:F4"/>
    <mergeCell ref="A7:B7"/>
    <mergeCell ref="E7:F7"/>
    <mergeCell ref="A23:B23"/>
    <mergeCell ref="E23:F23"/>
    <mergeCell ref="E9:F9"/>
    <mergeCell ref="E10:F10"/>
    <mergeCell ref="E11:F11"/>
    <mergeCell ref="E12:F12"/>
    <mergeCell ref="A13:F13"/>
    <mergeCell ref="A14:F14"/>
    <mergeCell ref="A16:F16"/>
    <mergeCell ref="A18:B18"/>
    <mergeCell ref="A19:B19"/>
    <mergeCell ref="A20:B20"/>
    <mergeCell ref="A21:B21"/>
    <mergeCell ref="A31:B31"/>
    <mergeCell ref="A32:F32"/>
    <mergeCell ref="A33:F33"/>
    <mergeCell ref="A35:F35"/>
    <mergeCell ref="A37:B37"/>
    <mergeCell ref="E37:F37"/>
    <mergeCell ref="A62:F62"/>
    <mergeCell ref="A42:B42"/>
    <mergeCell ref="A43:F43"/>
    <mergeCell ref="A44:F44"/>
    <mergeCell ref="A45:F45"/>
    <mergeCell ref="A46:F46"/>
    <mergeCell ref="A47:F47"/>
    <mergeCell ref="A48:F48"/>
    <mergeCell ref="A50:B50"/>
    <mergeCell ref="E50:F50"/>
    <mergeCell ref="A59:B59"/>
    <mergeCell ref="A61:B61"/>
    <mergeCell ref="A82:F82"/>
    <mergeCell ref="A63:F63"/>
    <mergeCell ref="A64:F64"/>
    <mergeCell ref="A66:B66"/>
    <mergeCell ref="A67:B67"/>
    <mergeCell ref="A68:B68"/>
    <mergeCell ref="A69:B69"/>
    <mergeCell ref="A70:B70"/>
    <mergeCell ref="A71:B71"/>
    <mergeCell ref="A73:B73"/>
    <mergeCell ref="E73:F73"/>
    <mergeCell ref="A81:B81"/>
    <mergeCell ref="A109:B109"/>
    <mergeCell ref="E109:F109"/>
    <mergeCell ref="A83:F83"/>
    <mergeCell ref="A85:B85"/>
    <mergeCell ref="E85:F85"/>
    <mergeCell ref="A90:B90"/>
    <mergeCell ref="A92:F92"/>
    <mergeCell ref="A94:B94"/>
    <mergeCell ref="E94:F94"/>
    <mergeCell ref="A102:B102"/>
    <mergeCell ref="A104:F104"/>
    <mergeCell ref="A105:F105"/>
    <mergeCell ref="A106:F106"/>
    <mergeCell ref="A107:F107"/>
    <mergeCell ref="A117:B117"/>
    <mergeCell ref="A119:B119"/>
    <mergeCell ref="E119:F119"/>
    <mergeCell ref="A122:B122"/>
    <mergeCell ref="A124:B124"/>
    <mergeCell ref="E124:F124"/>
    <mergeCell ref="A128:B128"/>
    <mergeCell ref="A130:F130"/>
    <mergeCell ref="A132:B132"/>
    <mergeCell ref="A142:B142"/>
    <mergeCell ref="A146:B146"/>
    <mergeCell ref="E146:F146"/>
    <mergeCell ref="A138:B138"/>
    <mergeCell ref="A177:B177"/>
    <mergeCell ref="A151:B151"/>
    <mergeCell ref="A152:F152"/>
    <mergeCell ref="A154:F154"/>
    <mergeCell ref="A156:B156"/>
    <mergeCell ref="E156:F156"/>
    <mergeCell ref="A163:B163"/>
    <mergeCell ref="A164:F164"/>
    <mergeCell ref="A165:F165"/>
    <mergeCell ref="A167:F167"/>
    <mergeCell ref="A169:B169"/>
    <mergeCell ref="A175:B175"/>
  </mergeCells>
  <dataValidations count="3">
    <dataValidation type="date" allowBlank="1" showInputMessage="1" showErrorMessage="1" error="Inserir data no formato dd/mm/aaaa." sqref="E12:F12" xr:uid="{E845BA5F-4E49-4881-9AAB-0C3C6E1FC066}">
      <formula1>36526</formula1>
      <formula2>72686</formula2>
    </dataValidation>
    <dataValidation type="decimal" allowBlank="1" showInputMessage="1" showErrorMessage="1" error="Inserir decimal entre 0,00 e 999999999,99." sqref="E10:F10 E158:E162 F25 E26:E30 E39:E41 E52:E58 E60 F66:F71 F30 F77:F80 E96:E101 E111:E116 E121 F18:F21 D134:E135 F136 F140 F144" xr:uid="{2EC77B57-C2FD-46DE-B294-31F4B41722D2}">
      <formula1>0</formula1>
      <formula2>999999999.99</formula2>
    </dataValidation>
    <dataValidation allowBlank="1" showInputMessage="1" showErrorMessage="1" error="Inserir decimal entre 0,00 e 999999999,99." sqref="D136:E144 D130:E133 F130:F135 F137:F139 F141:F143 A130:C144" xr:uid="{0D2F7720-8BA2-496C-9680-24AF5A8F69DC}"/>
  </dataValidations>
  <printOptions horizontalCentered="1"/>
  <pageMargins left="0.23622047244094491" right="0.23622047244094491" top="0.74803149606299213" bottom="0.74803149606299213" header="0.31496062992125984" footer="0.31496062992125984"/>
  <pageSetup paperSize="9" scale="59" fitToHeight="0"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B8379A-DE42-4C9D-86E8-A5A683433757}">
  <sheetPr codeName="Planilha5">
    <pageSetUpPr fitToPage="1"/>
  </sheetPr>
  <dimension ref="A1:G177"/>
  <sheetViews>
    <sheetView showGridLines="0" zoomScaleNormal="100" zoomScaleSheetLayoutView="100" workbookViewId="0">
      <selection sqref="A1:F1"/>
    </sheetView>
  </sheetViews>
  <sheetFormatPr defaultRowHeight="11.25" x14ac:dyDescent="0.25"/>
  <cols>
    <col min="1" max="1" width="4.28515625" style="42" bestFit="1" customWidth="1"/>
    <col min="2" max="2" width="80.7109375" style="42" customWidth="1"/>
    <col min="3" max="4" width="20.7109375" style="42" customWidth="1"/>
    <col min="5" max="5" width="20.7109375" style="42" bestFit="1" customWidth="1"/>
    <col min="6" max="6" width="20.7109375" style="42" customWidth="1"/>
    <col min="7" max="16384" width="9.140625" style="42"/>
  </cols>
  <sheetData>
    <row r="1" spans="1:6" x14ac:dyDescent="0.25">
      <c r="A1" s="131" t="s">
        <v>16</v>
      </c>
      <c r="B1" s="131"/>
      <c r="C1" s="131"/>
      <c r="D1" s="131"/>
      <c r="E1" s="131"/>
      <c r="F1" s="131"/>
    </row>
    <row r="2" spans="1:6" x14ac:dyDescent="0.25">
      <c r="A2" s="41"/>
      <c r="B2" s="41"/>
      <c r="C2" s="41"/>
      <c r="D2" s="41"/>
      <c r="E2" s="41"/>
      <c r="F2" s="41"/>
    </row>
    <row r="3" spans="1:6" x14ac:dyDescent="0.25">
      <c r="A3" s="131" t="s">
        <v>17</v>
      </c>
      <c r="B3" s="131"/>
      <c r="C3" s="131"/>
      <c r="D3" s="131"/>
      <c r="E3" s="131"/>
      <c r="F3" s="131"/>
    </row>
    <row r="4" spans="1:6" x14ac:dyDescent="0.25">
      <c r="A4" s="132" t="s">
        <v>18</v>
      </c>
      <c r="B4" s="132"/>
      <c r="C4" s="132"/>
      <c r="D4" s="132"/>
      <c r="E4" s="132"/>
      <c r="F4" s="132"/>
    </row>
    <row r="6" spans="1:6" x14ac:dyDescent="0.25">
      <c r="A6" s="41"/>
      <c r="B6" s="41"/>
      <c r="C6" s="41"/>
      <c r="D6" s="41"/>
      <c r="E6" s="41"/>
      <c r="F6" s="41"/>
    </row>
    <row r="7" spans="1:6" x14ac:dyDescent="0.25">
      <c r="A7" s="149" t="s">
        <v>19</v>
      </c>
      <c r="B7" s="150"/>
      <c r="C7" s="61"/>
      <c r="D7" s="62"/>
      <c r="E7" s="153"/>
      <c r="F7" s="154"/>
    </row>
    <row r="8" spans="1:6" x14ac:dyDescent="0.25">
      <c r="A8" s="52">
        <v>1</v>
      </c>
      <c r="B8" s="53" t="s">
        <v>20</v>
      </c>
      <c r="C8" s="15"/>
      <c r="D8" s="54"/>
      <c r="E8" s="151" t="s">
        <v>166</v>
      </c>
      <c r="F8" s="152"/>
    </row>
    <row r="9" spans="1:6" x14ac:dyDescent="0.25">
      <c r="A9" s="51">
        <v>2</v>
      </c>
      <c r="B9" s="53" t="s">
        <v>21</v>
      </c>
      <c r="C9" s="15"/>
      <c r="D9" s="54"/>
      <c r="E9" s="155" t="s">
        <v>172</v>
      </c>
      <c r="F9" s="151"/>
    </row>
    <row r="10" spans="1:6" x14ac:dyDescent="0.25">
      <c r="A10" s="51">
        <v>3</v>
      </c>
      <c r="B10" s="53" t="s">
        <v>22</v>
      </c>
      <c r="C10" s="15"/>
      <c r="D10" s="54"/>
      <c r="E10" s="156">
        <v>1380</v>
      </c>
      <c r="F10" s="157"/>
    </row>
    <row r="11" spans="1:6" x14ac:dyDescent="0.25">
      <c r="A11" s="51">
        <v>4</v>
      </c>
      <c r="B11" s="53" t="s">
        <v>23</v>
      </c>
      <c r="C11" s="15"/>
      <c r="D11" s="54"/>
      <c r="E11" s="158" t="s">
        <v>243</v>
      </c>
      <c r="F11" s="159"/>
    </row>
    <row r="12" spans="1:6" x14ac:dyDescent="0.25">
      <c r="A12" s="51">
        <v>5</v>
      </c>
      <c r="B12" s="51" t="s">
        <v>24</v>
      </c>
      <c r="C12" s="63"/>
      <c r="D12" s="64"/>
      <c r="E12" s="160">
        <v>44927</v>
      </c>
      <c r="F12" s="161"/>
    </row>
    <row r="13" spans="1:6" x14ac:dyDescent="0.25">
      <c r="A13" s="132" t="s">
        <v>25</v>
      </c>
      <c r="B13" s="132"/>
      <c r="C13" s="132"/>
      <c r="D13" s="132"/>
      <c r="E13" s="132"/>
      <c r="F13" s="132"/>
    </row>
    <row r="14" spans="1:6" x14ac:dyDescent="0.25">
      <c r="A14" s="132" t="s">
        <v>26</v>
      </c>
      <c r="B14" s="132"/>
      <c r="C14" s="132"/>
      <c r="D14" s="132"/>
      <c r="E14" s="132"/>
      <c r="F14" s="132"/>
    </row>
    <row r="16" spans="1:6" x14ac:dyDescent="0.25">
      <c r="A16" s="131" t="s">
        <v>27</v>
      </c>
      <c r="B16" s="131"/>
      <c r="C16" s="131"/>
      <c r="D16" s="131"/>
      <c r="E16" s="131"/>
      <c r="F16" s="131"/>
    </row>
    <row r="17" spans="1:6" x14ac:dyDescent="0.25">
      <c r="A17" s="41"/>
      <c r="B17" s="41"/>
      <c r="C17" s="41"/>
      <c r="D17" s="41"/>
      <c r="E17" s="41"/>
    </row>
    <row r="18" spans="1:6" x14ac:dyDescent="0.25">
      <c r="A18" s="144" t="s">
        <v>28</v>
      </c>
      <c r="B18" s="144"/>
      <c r="C18" s="84"/>
      <c r="D18" s="84"/>
      <c r="E18" s="85"/>
      <c r="F18" s="81">
        <v>1302</v>
      </c>
    </row>
    <row r="19" spans="1:6" x14ac:dyDescent="0.25">
      <c r="A19" s="144" t="s">
        <v>176</v>
      </c>
      <c r="B19" s="144"/>
      <c r="C19" s="84"/>
      <c r="D19" s="84"/>
      <c r="E19" s="85"/>
      <c r="F19" s="94">
        <v>8.8000000000000007</v>
      </c>
    </row>
    <row r="20" spans="1:6" x14ac:dyDescent="0.25">
      <c r="A20" s="144" t="s">
        <v>29</v>
      </c>
      <c r="B20" s="144"/>
      <c r="C20" s="84"/>
      <c r="D20" s="84"/>
      <c r="E20" s="85"/>
      <c r="F20" s="89">
        <v>0</v>
      </c>
    </row>
    <row r="21" spans="1:6" x14ac:dyDescent="0.25">
      <c r="A21" s="144" t="s">
        <v>30</v>
      </c>
      <c r="B21" s="144"/>
      <c r="C21" s="84"/>
      <c r="D21" s="84"/>
      <c r="E21" s="85"/>
      <c r="F21" s="93">
        <v>52.5</v>
      </c>
    </row>
    <row r="22" spans="1:6" x14ac:dyDescent="0.25">
      <c r="A22" s="41"/>
      <c r="B22" s="41"/>
      <c r="C22" s="41"/>
      <c r="D22" s="41"/>
      <c r="E22" s="41"/>
    </row>
    <row r="23" spans="1:6" x14ac:dyDescent="0.25">
      <c r="A23" s="141" t="s">
        <v>31</v>
      </c>
      <c r="B23" s="142"/>
      <c r="C23" s="49"/>
      <c r="D23" s="47"/>
      <c r="E23" s="145"/>
      <c r="F23" s="147"/>
    </row>
    <row r="24" spans="1:6" x14ac:dyDescent="0.25">
      <c r="A24" s="23">
        <v>1</v>
      </c>
      <c r="B24" s="50" t="s">
        <v>32</v>
      </c>
      <c r="C24" s="22"/>
      <c r="D24" s="55"/>
      <c r="E24" s="44" t="s">
        <v>33</v>
      </c>
      <c r="F24" s="44" t="s">
        <v>34</v>
      </c>
    </row>
    <row r="25" spans="1:6" x14ac:dyDescent="0.25">
      <c r="A25" s="39" t="s">
        <v>35</v>
      </c>
      <c r="B25" s="53" t="s">
        <v>36</v>
      </c>
      <c r="C25" s="15"/>
      <c r="D25" s="54"/>
      <c r="E25" s="39"/>
      <c r="F25" s="12">
        <v>1380</v>
      </c>
    </row>
    <row r="26" spans="1:6" x14ac:dyDescent="0.25">
      <c r="A26" s="39" t="s">
        <v>37</v>
      </c>
      <c r="B26" s="53" t="s">
        <v>38</v>
      </c>
      <c r="C26" s="15"/>
      <c r="D26" s="54"/>
      <c r="E26" s="13">
        <v>0</v>
      </c>
      <c r="F26" s="2">
        <f>IFERROR(ROUND(F25*E26,2),"ERRO")</f>
        <v>0</v>
      </c>
    </row>
    <row r="27" spans="1:6" x14ac:dyDescent="0.25">
      <c r="A27" s="39" t="s">
        <v>39</v>
      </c>
      <c r="B27" s="53" t="s">
        <v>40</v>
      </c>
      <c r="C27" s="15"/>
      <c r="D27" s="54"/>
      <c r="E27" s="13">
        <v>0</v>
      </c>
      <c r="F27" s="2">
        <f>IFERROR(ROUND(F18*E27,2),"ERRO")</f>
        <v>0</v>
      </c>
    </row>
    <row r="28" spans="1:6" x14ac:dyDescent="0.25">
      <c r="A28" s="39" t="s">
        <v>41</v>
      </c>
      <c r="B28" s="53" t="s">
        <v>42</v>
      </c>
      <c r="C28" s="15"/>
      <c r="D28" s="54"/>
      <c r="E28" s="13">
        <v>0</v>
      </c>
      <c r="F28" s="2">
        <f>IFERROR(ROUND((F25+F26)*(F20/F19)*E28,2),"ERRO")</f>
        <v>0</v>
      </c>
    </row>
    <row r="29" spans="1:6" x14ac:dyDescent="0.25">
      <c r="A29" s="39" t="s">
        <v>43</v>
      </c>
      <c r="B29" s="53" t="s">
        <v>44</v>
      </c>
      <c r="C29" s="15"/>
      <c r="D29" s="54"/>
      <c r="E29" s="13">
        <v>0</v>
      </c>
      <c r="F29" s="2">
        <f>IFERROR(ROUND((F25+F26)*((((60/F21)*F20)-F20))/F19*(1+E29),2),"ERRO")</f>
        <v>0</v>
      </c>
    </row>
    <row r="30" spans="1:6" x14ac:dyDescent="0.25">
      <c r="A30" s="53" t="s">
        <v>45</v>
      </c>
      <c r="B30" s="66" t="s">
        <v>46</v>
      </c>
      <c r="C30" s="67"/>
      <c r="D30" s="68"/>
      <c r="E30" s="64"/>
      <c r="F30" s="12">
        <v>0</v>
      </c>
    </row>
    <row r="31" spans="1:6" x14ac:dyDescent="0.25">
      <c r="A31" s="141" t="s">
        <v>47</v>
      </c>
      <c r="B31" s="130"/>
      <c r="C31" s="40"/>
      <c r="D31" s="56"/>
      <c r="E31" s="47"/>
      <c r="F31" s="3">
        <f>IFERROR(SUM(F25:F30),"ERRO")</f>
        <v>1380</v>
      </c>
    </row>
    <row r="32" spans="1:6" x14ac:dyDescent="0.25">
      <c r="A32" s="131" t="s">
        <v>48</v>
      </c>
      <c r="B32" s="131"/>
      <c r="C32" s="131"/>
      <c r="D32" s="131"/>
      <c r="E32" s="131"/>
      <c r="F32" s="131"/>
    </row>
    <row r="33" spans="1:6" x14ac:dyDescent="0.25">
      <c r="A33" s="131" t="s">
        <v>49</v>
      </c>
      <c r="B33" s="131"/>
      <c r="C33" s="131"/>
      <c r="D33" s="131"/>
      <c r="E33" s="131"/>
      <c r="F33" s="131"/>
    </row>
    <row r="34" spans="1:6" x14ac:dyDescent="0.25">
      <c r="A34" s="41"/>
      <c r="B34" s="41"/>
      <c r="C34" s="41"/>
      <c r="D34" s="41"/>
      <c r="E34" s="41"/>
    </row>
    <row r="35" spans="1:6" x14ac:dyDescent="0.25">
      <c r="A35" s="131" t="s">
        <v>50</v>
      </c>
      <c r="B35" s="131"/>
      <c r="C35" s="131"/>
      <c r="D35" s="131"/>
      <c r="E35" s="131"/>
      <c r="F35" s="131"/>
    </row>
    <row r="36" spans="1:6" x14ac:dyDescent="0.25">
      <c r="A36" s="41"/>
      <c r="B36" s="41"/>
      <c r="C36" s="41"/>
      <c r="D36" s="41"/>
      <c r="E36" s="41"/>
      <c r="F36" s="41"/>
    </row>
    <row r="37" spans="1:6" x14ac:dyDescent="0.25">
      <c r="A37" s="141" t="s">
        <v>51</v>
      </c>
      <c r="B37" s="139"/>
      <c r="C37" s="43"/>
      <c r="D37" s="69"/>
      <c r="E37" s="145"/>
      <c r="F37" s="147"/>
    </row>
    <row r="38" spans="1:6" x14ac:dyDescent="0.25">
      <c r="A38" s="45" t="s">
        <v>52</v>
      </c>
      <c r="B38" s="46" t="s">
        <v>53</v>
      </c>
      <c r="C38" s="43"/>
      <c r="D38" s="69"/>
      <c r="E38" s="47" t="s">
        <v>33</v>
      </c>
      <c r="F38" s="44" t="s">
        <v>54</v>
      </c>
    </row>
    <row r="39" spans="1:6" x14ac:dyDescent="0.25">
      <c r="A39" s="51" t="s">
        <v>35</v>
      </c>
      <c r="B39" s="53" t="s">
        <v>55</v>
      </c>
      <c r="C39" s="15"/>
      <c r="D39" s="54"/>
      <c r="E39" s="70">
        <v>8.3299999999999999E-2</v>
      </c>
      <c r="F39" s="2">
        <f>IFERROR(ROUND(F31*E39,2),"ERRO")</f>
        <v>114.95</v>
      </c>
    </row>
    <row r="40" spans="1:6" x14ac:dyDescent="0.25">
      <c r="A40" s="51" t="s">
        <v>37</v>
      </c>
      <c r="B40" s="53" t="s">
        <v>56</v>
      </c>
      <c r="C40" s="15"/>
      <c r="D40" s="54"/>
      <c r="E40" s="70">
        <v>9.0749999999999997E-2</v>
      </c>
      <c r="F40" s="2">
        <f>IFERROR(ROUND(F31*E40,2),"ERRO")</f>
        <v>125.24</v>
      </c>
    </row>
    <row r="41" spans="1:6" x14ac:dyDescent="0.25">
      <c r="A41" s="53" t="s">
        <v>39</v>
      </c>
      <c r="B41" s="53" t="s">
        <v>57</v>
      </c>
      <c r="C41" s="15"/>
      <c r="D41" s="54"/>
      <c r="E41" s="70">
        <v>3.0249999999999999E-2</v>
      </c>
      <c r="F41" s="2">
        <f>IFERROR(ROUND(F31*E41,2),"ERRO")</f>
        <v>41.75</v>
      </c>
    </row>
    <row r="42" spans="1:6" x14ac:dyDescent="0.25">
      <c r="A42" s="141" t="s">
        <v>47</v>
      </c>
      <c r="B42" s="142"/>
      <c r="C42" s="49"/>
      <c r="D42" s="47"/>
      <c r="E42" s="47"/>
      <c r="F42" s="3">
        <f>IFERROR(SUM(F39:F41),"ERRO")</f>
        <v>281.94</v>
      </c>
    </row>
    <row r="43" spans="1:6" x14ac:dyDescent="0.25">
      <c r="A43" s="132" t="s">
        <v>58</v>
      </c>
      <c r="B43" s="132"/>
      <c r="C43" s="132"/>
      <c r="D43" s="132"/>
      <c r="E43" s="132"/>
      <c r="F43" s="132"/>
    </row>
    <row r="44" spans="1:6" x14ac:dyDescent="0.25">
      <c r="A44" s="132" t="s">
        <v>59</v>
      </c>
      <c r="B44" s="132"/>
      <c r="C44" s="132"/>
      <c r="D44" s="132"/>
      <c r="E44" s="132"/>
      <c r="F44" s="132"/>
    </row>
    <row r="45" spans="1:6" x14ac:dyDescent="0.25">
      <c r="A45" s="132" t="s">
        <v>60</v>
      </c>
      <c r="B45" s="132"/>
      <c r="C45" s="132"/>
      <c r="D45" s="132"/>
      <c r="E45" s="132"/>
      <c r="F45" s="132"/>
    </row>
    <row r="46" spans="1:6" x14ac:dyDescent="0.25">
      <c r="A46" s="132" t="s">
        <v>61</v>
      </c>
      <c r="B46" s="132"/>
      <c r="C46" s="132"/>
      <c r="D46" s="132"/>
      <c r="E46" s="132"/>
      <c r="F46" s="132"/>
    </row>
    <row r="47" spans="1:6" x14ac:dyDescent="0.25">
      <c r="A47" s="132" t="s">
        <v>62</v>
      </c>
      <c r="B47" s="132"/>
      <c r="C47" s="132"/>
      <c r="D47" s="132"/>
      <c r="E47" s="132"/>
      <c r="F47" s="132"/>
    </row>
    <row r="48" spans="1:6" x14ac:dyDescent="0.25">
      <c r="A48" s="131" t="s">
        <v>63</v>
      </c>
      <c r="B48" s="132"/>
      <c r="C48" s="132"/>
      <c r="D48" s="132"/>
      <c r="E48" s="132"/>
      <c r="F48" s="132"/>
    </row>
    <row r="50" spans="1:6" x14ac:dyDescent="0.25">
      <c r="A50" s="141" t="s">
        <v>64</v>
      </c>
      <c r="B50" s="139"/>
      <c r="C50" s="43"/>
      <c r="D50" s="69"/>
      <c r="E50" s="145"/>
      <c r="F50" s="147"/>
    </row>
    <row r="51" spans="1:6" x14ac:dyDescent="0.25">
      <c r="A51" s="45" t="s">
        <v>65</v>
      </c>
      <c r="B51" s="46" t="s">
        <v>66</v>
      </c>
      <c r="C51" s="43"/>
      <c r="D51" s="69"/>
      <c r="E51" s="47" t="s">
        <v>33</v>
      </c>
      <c r="F51" s="44" t="s">
        <v>54</v>
      </c>
    </row>
    <row r="52" spans="1:6" x14ac:dyDescent="0.25">
      <c r="A52" s="51" t="s">
        <v>35</v>
      </c>
      <c r="B52" s="51" t="s">
        <v>67</v>
      </c>
      <c r="C52" s="63"/>
      <c r="D52" s="64"/>
      <c r="E52" s="70">
        <v>0.2</v>
      </c>
      <c r="F52" s="2">
        <f t="shared" ref="F52:F58" si="0">IFERROR(ROUND(($F$31+$F$42)*E52,2),"ERRO")</f>
        <v>332.39</v>
      </c>
    </row>
    <row r="53" spans="1:6" x14ac:dyDescent="0.25">
      <c r="A53" s="39" t="s">
        <v>37</v>
      </c>
      <c r="B53" s="51" t="s">
        <v>68</v>
      </c>
      <c r="C53" s="63"/>
      <c r="D53" s="64"/>
      <c r="E53" s="13">
        <v>2.5000000000000001E-2</v>
      </c>
      <c r="F53" s="2">
        <f t="shared" si="0"/>
        <v>41.55</v>
      </c>
    </row>
    <row r="54" spans="1:6" x14ac:dyDescent="0.25">
      <c r="A54" s="39" t="s">
        <v>39</v>
      </c>
      <c r="B54" s="51" t="s">
        <v>69</v>
      </c>
      <c r="C54" s="63"/>
      <c r="D54" s="64"/>
      <c r="E54" s="13">
        <v>0.06</v>
      </c>
      <c r="F54" s="2">
        <f t="shared" si="0"/>
        <v>99.72</v>
      </c>
    </row>
    <row r="55" spans="1:6" x14ac:dyDescent="0.25">
      <c r="A55" s="39" t="s">
        <v>41</v>
      </c>
      <c r="B55" s="51" t="s">
        <v>70</v>
      </c>
      <c r="C55" s="63"/>
      <c r="D55" s="64"/>
      <c r="E55" s="13">
        <v>1.4999999999999999E-2</v>
      </c>
      <c r="F55" s="2">
        <f t="shared" si="0"/>
        <v>24.93</v>
      </c>
    </row>
    <row r="56" spans="1:6" x14ac:dyDescent="0.25">
      <c r="A56" s="39" t="s">
        <v>43</v>
      </c>
      <c r="B56" s="51" t="s">
        <v>71</v>
      </c>
      <c r="C56" s="63"/>
      <c r="D56" s="64"/>
      <c r="E56" s="13">
        <v>0.01</v>
      </c>
      <c r="F56" s="2">
        <f t="shared" si="0"/>
        <v>16.62</v>
      </c>
    </row>
    <row r="57" spans="1:6" x14ac:dyDescent="0.25">
      <c r="A57" s="39" t="s">
        <v>72</v>
      </c>
      <c r="B57" s="51" t="s">
        <v>73</v>
      </c>
      <c r="C57" s="63"/>
      <c r="D57" s="64"/>
      <c r="E57" s="13">
        <v>6.0000000000000001E-3</v>
      </c>
      <c r="F57" s="2">
        <f t="shared" si="0"/>
        <v>9.9700000000000006</v>
      </c>
    </row>
    <row r="58" spans="1:6" x14ac:dyDescent="0.25">
      <c r="A58" s="65" t="s">
        <v>45</v>
      </c>
      <c r="B58" s="53" t="s">
        <v>74</v>
      </c>
      <c r="C58" s="15"/>
      <c r="D58" s="54"/>
      <c r="E58" s="13">
        <v>2E-3</v>
      </c>
      <c r="F58" s="2">
        <f t="shared" si="0"/>
        <v>3.32</v>
      </c>
    </row>
    <row r="59" spans="1:6" x14ac:dyDescent="0.25">
      <c r="A59" s="141" t="s">
        <v>75</v>
      </c>
      <c r="B59" s="139"/>
      <c r="C59" s="43"/>
      <c r="D59" s="69"/>
      <c r="E59" s="71">
        <f>SUM(E52:E58)</f>
        <v>0.31800000000000006</v>
      </c>
      <c r="F59" s="3">
        <f>IFERROR(SUM(F52:F58),"ERRO")</f>
        <v>528.5</v>
      </c>
    </row>
    <row r="60" spans="1:6" x14ac:dyDescent="0.25">
      <c r="A60" s="50" t="s">
        <v>76</v>
      </c>
      <c r="B60" s="53" t="s">
        <v>77</v>
      </c>
      <c r="C60" s="15"/>
      <c r="D60" s="54"/>
      <c r="E60" s="70">
        <v>0.08</v>
      </c>
      <c r="F60" s="2">
        <f>IFERROR(ROUND(($F$31+$F$42)*E60,2),"ERRO")</f>
        <v>132.96</v>
      </c>
    </row>
    <row r="61" spans="1:6" x14ac:dyDescent="0.25">
      <c r="A61" s="141" t="s">
        <v>47</v>
      </c>
      <c r="B61" s="142"/>
      <c r="C61" s="49"/>
      <c r="D61" s="47"/>
      <c r="E61" s="71">
        <f>SUM(E59:E60)</f>
        <v>0.39800000000000008</v>
      </c>
      <c r="F61" s="3">
        <f>IFERROR(SUM(F59:F60),"ERRO")</f>
        <v>661.46</v>
      </c>
    </row>
    <row r="62" spans="1:6" x14ac:dyDescent="0.25">
      <c r="A62" s="132" t="s">
        <v>78</v>
      </c>
      <c r="B62" s="132"/>
      <c r="C62" s="132"/>
      <c r="D62" s="132"/>
      <c r="E62" s="132"/>
      <c r="F62" s="132"/>
    </row>
    <row r="63" spans="1:6" x14ac:dyDescent="0.25">
      <c r="A63" s="146" t="s">
        <v>79</v>
      </c>
      <c r="B63" s="132"/>
      <c r="C63" s="132"/>
      <c r="D63" s="132"/>
      <c r="E63" s="132"/>
      <c r="F63" s="132"/>
    </row>
    <row r="64" spans="1:6" x14ac:dyDescent="0.25">
      <c r="A64" s="132" t="s">
        <v>80</v>
      </c>
      <c r="B64" s="132"/>
      <c r="C64" s="132"/>
      <c r="D64" s="132"/>
      <c r="E64" s="132"/>
      <c r="F64" s="132"/>
    </row>
    <row r="65" spans="1:6" x14ac:dyDescent="0.25">
      <c r="A65" s="16"/>
      <c r="B65" s="16"/>
      <c r="C65" s="16"/>
      <c r="D65" s="16"/>
      <c r="E65" s="16"/>
      <c r="F65" s="16"/>
    </row>
    <row r="66" spans="1:6" x14ac:dyDescent="0.25">
      <c r="A66" s="144" t="s">
        <v>81</v>
      </c>
      <c r="B66" s="144"/>
      <c r="C66" s="86"/>
      <c r="D66" s="86"/>
      <c r="E66" s="85"/>
      <c r="F66" s="89">
        <v>2</v>
      </c>
    </row>
    <row r="67" spans="1:6" x14ac:dyDescent="0.25">
      <c r="A67" s="148" t="s">
        <v>82</v>
      </c>
      <c r="B67" s="148"/>
      <c r="C67" s="90"/>
      <c r="D67" s="90"/>
      <c r="E67" s="87"/>
      <c r="F67" s="79">
        <v>4.3</v>
      </c>
    </row>
    <row r="68" spans="1:6" x14ac:dyDescent="0.25">
      <c r="A68" s="148" t="s">
        <v>83</v>
      </c>
      <c r="B68" s="148"/>
      <c r="C68" s="90"/>
      <c r="D68" s="90"/>
      <c r="E68" s="87"/>
      <c r="F68" s="88">
        <v>22</v>
      </c>
    </row>
    <row r="69" spans="1:6" x14ac:dyDescent="0.25">
      <c r="A69" s="148" t="s">
        <v>84</v>
      </c>
      <c r="B69" s="148"/>
      <c r="C69" s="90"/>
      <c r="D69" s="90"/>
      <c r="E69" s="87"/>
      <c r="F69" s="91">
        <v>0.06</v>
      </c>
    </row>
    <row r="70" spans="1:6" x14ac:dyDescent="0.25">
      <c r="A70" s="148" t="s">
        <v>85</v>
      </c>
      <c r="B70" s="148"/>
      <c r="C70" s="90"/>
      <c r="D70" s="90"/>
      <c r="E70" s="87"/>
      <c r="F70" s="79">
        <v>18.2</v>
      </c>
    </row>
    <row r="71" spans="1:6" x14ac:dyDescent="0.25">
      <c r="A71" s="148" t="s">
        <v>86</v>
      </c>
      <c r="B71" s="148"/>
      <c r="C71" s="90"/>
      <c r="D71" s="90"/>
      <c r="E71" s="87"/>
      <c r="F71" s="91">
        <v>0.11</v>
      </c>
    </row>
    <row r="72" spans="1:6" x14ac:dyDescent="0.25">
      <c r="A72" s="16"/>
    </row>
    <row r="73" spans="1:6" x14ac:dyDescent="0.25">
      <c r="A73" s="141" t="s">
        <v>87</v>
      </c>
      <c r="B73" s="139"/>
      <c r="C73" s="43"/>
      <c r="D73" s="69"/>
      <c r="E73" s="142"/>
      <c r="F73" s="145"/>
    </row>
    <row r="74" spans="1:6" x14ac:dyDescent="0.25">
      <c r="A74" s="45" t="s">
        <v>88</v>
      </c>
      <c r="B74" s="46" t="s">
        <v>89</v>
      </c>
      <c r="C74" s="43"/>
      <c r="D74" s="69"/>
      <c r="E74" s="56" t="s">
        <v>33</v>
      </c>
      <c r="F74" s="23" t="s">
        <v>54</v>
      </c>
    </row>
    <row r="75" spans="1:6" x14ac:dyDescent="0.25">
      <c r="A75" s="51" t="s">
        <v>35</v>
      </c>
      <c r="B75" s="51" t="s">
        <v>90</v>
      </c>
      <c r="C75" s="63"/>
      <c r="D75" s="64"/>
      <c r="E75" s="64"/>
      <c r="F75" s="2">
        <f>IFERROR(IF(ROUND(F66*F67*F68,2)&gt;ROUND(F25*F69,2),ROUND((F66*F67*F68)-(F25*F69),2),0),"ERRO")</f>
        <v>106.4</v>
      </c>
    </row>
    <row r="76" spans="1:6" x14ac:dyDescent="0.25">
      <c r="A76" s="39" t="s">
        <v>37</v>
      </c>
      <c r="B76" s="51" t="s">
        <v>91</v>
      </c>
      <c r="C76" s="63"/>
      <c r="D76" s="64"/>
      <c r="E76" s="39"/>
      <c r="F76" s="2">
        <f>IFERROR(ROUND((F68*F70)-((F68*F70)*F71),2),"ERRO")</f>
        <v>356.36</v>
      </c>
    </row>
    <row r="77" spans="1:6" x14ac:dyDescent="0.25">
      <c r="A77" s="39" t="s">
        <v>39</v>
      </c>
      <c r="B77" s="51" t="s">
        <v>92</v>
      </c>
      <c r="C77" s="63"/>
      <c r="D77" s="64"/>
      <c r="E77" s="39"/>
      <c r="F77" s="12">
        <v>16</v>
      </c>
    </row>
    <row r="78" spans="1:6" x14ac:dyDescent="0.25">
      <c r="A78" s="39" t="s">
        <v>41</v>
      </c>
      <c r="B78" s="51" t="s">
        <v>93</v>
      </c>
      <c r="C78" s="63"/>
      <c r="D78" s="64"/>
      <c r="E78" s="39"/>
      <c r="F78" s="12">
        <v>0</v>
      </c>
    </row>
    <row r="79" spans="1:6" x14ac:dyDescent="0.25">
      <c r="A79" s="39" t="s">
        <v>43</v>
      </c>
      <c r="B79" s="53" t="s">
        <v>94</v>
      </c>
      <c r="C79" s="15"/>
      <c r="D79" s="54"/>
      <c r="E79" s="39"/>
      <c r="F79" s="12">
        <v>2.54</v>
      </c>
    </row>
    <row r="80" spans="1:6" x14ac:dyDescent="0.25">
      <c r="A80" s="53" t="s">
        <v>72</v>
      </c>
      <c r="B80" s="66" t="s">
        <v>245</v>
      </c>
      <c r="C80" s="67"/>
      <c r="D80" s="68"/>
      <c r="E80" s="64"/>
      <c r="F80" s="12">
        <v>3.5</v>
      </c>
    </row>
    <row r="81" spans="1:6" x14ac:dyDescent="0.25">
      <c r="A81" s="141" t="s">
        <v>47</v>
      </c>
      <c r="B81" s="130"/>
      <c r="C81" s="40"/>
      <c r="D81" s="56"/>
      <c r="E81" s="47"/>
      <c r="F81" s="3">
        <f>SUM(F75:F80)</f>
        <v>484.8</v>
      </c>
    </row>
    <row r="82" spans="1:6" x14ac:dyDescent="0.25">
      <c r="A82" s="132" t="s">
        <v>95</v>
      </c>
      <c r="B82" s="132"/>
      <c r="C82" s="132"/>
      <c r="D82" s="132"/>
      <c r="E82" s="132"/>
      <c r="F82" s="132"/>
    </row>
    <row r="83" spans="1:6" x14ac:dyDescent="0.25">
      <c r="A83" s="132" t="s">
        <v>96</v>
      </c>
      <c r="B83" s="132"/>
      <c r="C83" s="132"/>
      <c r="D83" s="132"/>
      <c r="E83" s="132"/>
      <c r="F83" s="132"/>
    </row>
    <row r="85" spans="1:6" x14ac:dyDescent="0.25">
      <c r="A85" s="141" t="s">
        <v>97</v>
      </c>
      <c r="B85" s="139"/>
      <c r="C85" s="43"/>
      <c r="D85" s="69"/>
      <c r="E85" s="142"/>
      <c r="F85" s="145"/>
    </row>
    <row r="86" spans="1:6" x14ac:dyDescent="0.25">
      <c r="A86" s="45">
        <v>2</v>
      </c>
      <c r="B86" s="46" t="s">
        <v>98</v>
      </c>
      <c r="C86" s="43"/>
      <c r="D86" s="69"/>
      <c r="E86" s="47"/>
      <c r="F86" s="44" t="s">
        <v>54</v>
      </c>
    </row>
    <row r="87" spans="1:6" x14ac:dyDescent="0.25">
      <c r="A87" s="51" t="s">
        <v>52</v>
      </c>
      <c r="B87" s="51" t="s">
        <v>99</v>
      </c>
      <c r="C87" s="63"/>
      <c r="D87" s="64"/>
      <c r="E87" s="64"/>
      <c r="F87" s="2">
        <f>F42</f>
        <v>281.94</v>
      </c>
    </row>
    <row r="88" spans="1:6" x14ac:dyDescent="0.25">
      <c r="A88" s="39" t="s">
        <v>65</v>
      </c>
      <c r="B88" s="51" t="s">
        <v>66</v>
      </c>
      <c r="C88" s="63"/>
      <c r="D88" s="64"/>
      <c r="E88" s="39"/>
      <c r="F88" s="2">
        <f>F61</f>
        <v>661.46</v>
      </c>
    </row>
    <row r="89" spans="1:6" x14ac:dyDescent="0.25">
      <c r="A89" s="65" t="s">
        <v>88</v>
      </c>
      <c r="B89" s="53" t="s">
        <v>89</v>
      </c>
      <c r="C89" s="15"/>
      <c r="D89" s="54"/>
      <c r="E89" s="39"/>
      <c r="F89" s="2">
        <f>F81</f>
        <v>484.8</v>
      </c>
    </row>
    <row r="90" spans="1:6" x14ac:dyDescent="0.25">
      <c r="A90" s="141" t="s">
        <v>100</v>
      </c>
      <c r="B90" s="142"/>
      <c r="C90" s="49"/>
      <c r="D90" s="47"/>
      <c r="E90" s="47"/>
      <c r="F90" s="3">
        <f>IFERROR(SUM(F87:F89),"ERRO")</f>
        <v>1428.2</v>
      </c>
    </row>
    <row r="91" spans="1:6" x14ac:dyDescent="0.25">
      <c r="A91" s="41"/>
    </row>
    <row r="92" spans="1:6" x14ac:dyDescent="0.25">
      <c r="A92" s="131" t="s">
        <v>101</v>
      </c>
      <c r="B92" s="131"/>
      <c r="C92" s="131"/>
      <c r="D92" s="131"/>
      <c r="E92" s="131"/>
      <c r="F92" s="131"/>
    </row>
    <row r="93" spans="1:6" x14ac:dyDescent="0.25">
      <c r="A93" s="41"/>
      <c r="B93" s="41"/>
      <c r="C93" s="41"/>
      <c r="D93" s="41"/>
      <c r="E93" s="41"/>
      <c r="F93" s="41"/>
    </row>
    <row r="94" spans="1:6" x14ac:dyDescent="0.25">
      <c r="A94" s="141" t="s">
        <v>102</v>
      </c>
      <c r="B94" s="139"/>
      <c r="C94" s="43"/>
      <c r="D94" s="69"/>
      <c r="E94" s="145"/>
      <c r="F94" s="147"/>
    </row>
    <row r="95" spans="1:6" x14ac:dyDescent="0.25">
      <c r="A95" s="45">
        <v>3</v>
      </c>
      <c r="B95" s="46" t="s">
        <v>103</v>
      </c>
      <c r="C95" s="43"/>
      <c r="D95" s="69"/>
      <c r="E95" s="47" t="s">
        <v>33</v>
      </c>
      <c r="F95" s="44" t="s">
        <v>54</v>
      </c>
    </row>
    <row r="96" spans="1:6" x14ac:dyDescent="0.25">
      <c r="A96" s="51" t="s">
        <v>35</v>
      </c>
      <c r="B96" s="51" t="s">
        <v>104</v>
      </c>
      <c r="C96" s="63"/>
      <c r="D96" s="64"/>
      <c r="E96" s="70">
        <v>4.5999999999999999E-3</v>
      </c>
      <c r="F96" s="2">
        <f t="shared" ref="F96:F101" si="1">IFERROR(ROUND($F$31*E96,2),"ERRO")</f>
        <v>6.35</v>
      </c>
    </row>
    <row r="97" spans="1:6" x14ac:dyDescent="0.25">
      <c r="A97" s="39" t="s">
        <v>37</v>
      </c>
      <c r="B97" s="51" t="s">
        <v>105</v>
      </c>
      <c r="C97" s="63"/>
      <c r="D97" s="64"/>
      <c r="E97" s="13">
        <v>2.9999999999999997E-4</v>
      </c>
      <c r="F97" s="2">
        <f t="shared" si="1"/>
        <v>0.41</v>
      </c>
    </row>
    <row r="98" spans="1:6" x14ac:dyDescent="0.25">
      <c r="A98" s="39" t="s">
        <v>39</v>
      </c>
      <c r="B98" s="51" t="s">
        <v>106</v>
      </c>
      <c r="C98" s="63"/>
      <c r="D98" s="64"/>
      <c r="E98" s="13">
        <v>3.4700000000000002E-2</v>
      </c>
      <c r="F98" s="2">
        <f t="shared" si="1"/>
        <v>47.89</v>
      </c>
    </row>
    <row r="99" spans="1:6" x14ac:dyDescent="0.25">
      <c r="A99" s="39" t="s">
        <v>41</v>
      </c>
      <c r="B99" s="51" t="s">
        <v>107</v>
      </c>
      <c r="C99" s="63"/>
      <c r="D99" s="64"/>
      <c r="E99" s="13">
        <v>1.9400000000000001E-2</v>
      </c>
      <c r="F99" s="2">
        <f t="shared" si="1"/>
        <v>26.77</v>
      </c>
    </row>
    <row r="100" spans="1:6" x14ac:dyDescent="0.25">
      <c r="A100" s="39" t="s">
        <v>43</v>
      </c>
      <c r="B100" s="51" t="s">
        <v>108</v>
      </c>
      <c r="C100" s="63"/>
      <c r="D100" s="64"/>
      <c r="E100" s="13">
        <v>7.1000000000000004E-3</v>
      </c>
      <c r="F100" s="2">
        <f t="shared" si="1"/>
        <v>9.8000000000000007</v>
      </c>
    </row>
    <row r="101" spans="1:6" x14ac:dyDescent="0.25">
      <c r="A101" s="65" t="s">
        <v>72</v>
      </c>
      <c r="B101" s="53" t="s">
        <v>109</v>
      </c>
      <c r="C101" s="15"/>
      <c r="D101" s="54"/>
      <c r="E101" s="13">
        <v>2.0000000000000001E-4</v>
      </c>
      <c r="F101" s="2">
        <f t="shared" si="1"/>
        <v>0.28000000000000003</v>
      </c>
    </row>
    <row r="102" spans="1:6" x14ac:dyDescent="0.25">
      <c r="A102" s="141" t="s">
        <v>100</v>
      </c>
      <c r="B102" s="142"/>
      <c r="C102" s="49"/>
      <c r="D102" s="47"/>
      <c r="E102" s="47"/>
      <c r="F102" s="3">
        <f>IFERROR(SUM(F96:F101),"ERRO")</f>
        <v>91.5</v>
      </c>
    </row>
    <row r="104" spans="1:6" x14ac:dyDescent="0.25">
      <c r="A104" s="131" t="s">
        <v>110</v>
      </c>
      <c r="B104" s="131"/>
      <c r="C104" s="131"/>
      <c r="D104" s="131"/>
      <c r="E104" s="131"/>
      <c r="F104" s="131"/>
    </row>
    <row r="105" spans="1:6" x14ac:dyDescent="0.25">
      <c r="A105" s="131" t="s">
        <v>111</v>
      </c>
      <c r="B105" s="131"/>
      <c r="C105" s="131"/>
      <c r="D105" s="131"/>
      <c r="E105" s="131"/>
      <c r="F105" s="131"/>
    </row>
    <row r="106" spans="1:6" x14ac:dyDescent="0.25">
      <c r="A106" s="132" t="s">
        <v>112</v>
      </c>
      <c r="B106" s="132"/>
      <c r="C106" s="132"/>
      <c r="D106" s="132"/>
      <c r="E106" s="132"/>
      <c r="F106" s="132"/>
    </row>
    <row r="107" spans="1:6" x14ac:dyDescent="0.25">
      <c r="A107" s="131" t="s">
        <v>113</v>
      </c>
      <c r="B107" s="132"/>
      <c r="C107" s="132"/>
      <c r="D107" s="132"/>
      <c r="E107" s="132"/>
      <c r="F107" s="132"/>
    </row>
    <row r="109" spans="1:6" x14ac:dyDescent="0.25">
      <c r="A109" s="141" t="s">
        <v>114</v>
      </c>
      <c r="B109" s="139"/>
      <c r="C109" s="43"/>
      <c r="D109" s="69"/>
      <c r="E109" s="145"/>
      <c r="F109" s="147"/>
    </row>
    <row r="110" spans="1:6" x14ac:dyDescent="0.25">
      <c r="A110" s="45" t="s">
        <v>115</v>
      </c>
      <c r="B110" s="46" t="s">
        <v>116</v>
      </c>
      <c r="C110" s="43"/>
      <c r="D110" s="69"/>
      <c r="E110" s="47" t="s">
        <v>33</v>
      </c>
      <c r="F110" s="44" t="s">
        <v>54</v>
      </c>
    </row>
    <row r="111" spans="1:6" x14ac:dyDescent="0.25">
      <c r="A111" s="51" t="s">
        <v>35</v>
      </c>
      <c r="B111" s="51" t="s">
        <v>117</v>
      </c>
      <c r="C111" s="63"/>
      <c r="D111" s="64"/>
      <c r="E111" s="70">
        <v>9.0749999999999997E-2</v>
      </c>
      <c r="F111" s="2">
        <f t="shared" ref="F111:F116" si="2">IFERROR(ROUND(($F$31+$F$90+$F$102)*E111,2),"ERRO")</f>
        <v>263.14999999999998</v>
      </c>
    </row>
    <row r="112" spans="1:6" x14ac:dyDescent="0.25">
      <c r="A112" s="39" t="s">
        <v>37</v>
      </c>
      <c r="B112" s="51" t="s">
        <v>118</v>
      </c>
      <c r="C112" s="63"/>
      <c r="D112" s="64"/>
      <c r="E112" s="13">
        <v>1.6299999999999999E-2</v>
      </c>
      <c r="F112" s="2">
        <f t="shared" si="2"/>
        <v>47.27</v>
      </c>
    </row>
    <row r="113" spans="1:6" x14ac:dyDescent="0.25">
      <c r="A113" s="39" t="s">
        <v>39</v>
      </c>
      <c r="B113" s="51" t="s">
        <v>119</v>
      </c>
      <c r="C113" s="63"/>
      <c r="D113" s="64"/>
      <c r="E113" s="13">
        <v>2.0000000000000001E-4</v>
      </c>
      <c r="F113" s="2">
        <f t="shared" si="2"/>
        <v>0.57999999999999996</v>
      </c>
    </row>
    <row r="114" spans="1:6" x14ac:dyDescent="0.25">
      <c r="A114" s="39" t="s">
        <v>41</v>
      </c>
      <c r="B114" s="51" t="s">
        <v>120</v>
      </c>
      <c r="C114" s="63"/>
      <c r="D114" s="64"/>
      <c r="E114" s="13">
        <v>3.3E-3</v>
      </c>
      <c r="F114" s="2">
        <f t="shared" si="2"/>
        <v>9.57</v>
      </c>
    </row>
    <row r="115" spans="1:6" x14ac:dyDescent="0.25">
      <c r="A115" s="39" t="s">
        <v>43</v>
      </c>
      <c r="B115" s="51" t="s">
        <v>121</v>
      </c>
      <c r="C115" s="63"/>
      <c r="D115" s="64"/>
      <c r="E115" s="13">
        <v>5.5000000000000003E-4</v>
      </c>
      <c r="F115" s="2">
        <f t="shared" si="2"/>
        <v>1.59</v>
      </c>
    </row>
    <row r="116" spans="1:6" x14ac:dyDescent="0.25">
      <c r="A116" s="53" t="s">
        <v>72</v>
      </c>
      <c r="B116" s="66" t="s">
        <v>46</v>
      </c>
      <c r="C116" s="73"/>
      <c r="D116" s="74"/>
      <c r="E116" s="70">
        <v>0</v>
      </c>
      <c r="F116" s="2">
        <f t="shared" si="2"/>
        <v>0</v>
      </c>
    </row>
    <row r="117" spans="1:6" x14ac:dyDescent="0.25">
      <c r="A117" s="141" t="s">
        <v>47</v>
      </c>
      <c r="B117" s="142"/>
      <c r="C117" s="49"/>
      <c r="D117" s="47"/>
      <c r="E117" s="47"/>
      <c r="F117" s="3">
        <f>IFERROR(SUM(F111:F116),"ERRO")</f>
        <v>322.15999999999991</v>
      </c>
    </row>
    <row r="118" spans="1:6" x14ac:dyDescent="0.25">
      <c r="A118" s="41"/>
      <c r="B118" s="41"/>
      <c r="C118" s="41"/>
      <c r="D118" s="41"/>
      <c r="E118" s="41"/>
      <c r="F118" s="41"/>
    </row>
    <row r="119" spans="1:6" x14ac:dyDescent="0.25">
      <c r="A119" s="141" t="s">
        <v>123</v>
      </c>
      <c r="B119" s="139"/>
      <c r="C119" s="43"/>
      <c r="D119" s="69"/>
      <c r="E119" s="145"/>
      <c r="F119" s="147"/>
    </row>
    <row r="120" spans="1:6" x14ac:dyDescent="0.25">
      <c r="A120" s="45" t="s">
        <v>124</v>
      </c>
      <c r="B120" s="46" t="s">
        <v>125</v>
      </c>
      <c r="C120" s="43"/>
      <c r="D120" s="69"/>
      <c r="E120" s="47" t="s">
        <v>33</v>
      </c>
      <c r="F120" s="44" t="s">
        <v>54</v>
      </c>
    </row>
    <row r="121" spans="1:6" x14ac:dyDescent="0.25">
      <c r="A121" s="53" t="s">
        <v>35</v>
      </c>
      <c r="B121" s="53" t="s">
        <v>126</v>
      </c>
      <c r="C121" s="15"/>
      <c r="D121" s="54"/>
      <c r="E121" s="75">
        <v>0</v>
      </c>
      <c r="F121" s="2">
        <f>IFERROR(ROUND(($F$31+$F$90+$F$102)*E121,2),"ERRO")</f>
        <v>0</v>
      </c>
    </row>
    <row r="122" spans="1:6" x14ac:dyDescent="0.25">
      <c r="A122" s="141" t="s">
        <v>47</v>
      </c>
      <c r="B122" s="142"/>
      <c r="C122" s="49"/>
      <c r="D122" s="47"/>
      <c r="E122" s="47"/>
      <c r="F122" s="3">
        <f>IFERROR(SUM(F121),"ERRO")</f>
        <v>0</v>
      </c>
    </row>
    <row r="123" spans="1:6" x14ac:dyDescent="0.25">
      <c r="A123" s="48"/>
      <c r="B123" s="48"/>
      <c r="C123" s="48"/>
      <c r="D123" s="48"/>
      <c r="E123" s="48"/>
      <c r="F123" s="48"/>
    </row>
    <row r="124" spans="1:6" x14ac:dyDescent="0.25">
      <c r="A124" s="141" t="s">
        <v>127</v>
      </c>
      <c r="B124" s="139"/>
      <c r="C124" s="43"/>
      <c r="D124" s="69"/>
      <c r="E124" s="142"/>
      <c r="F124" s="145"/>
    </row>
    <row r="125" spans="1:6" x14ac:dyDescent="0.25">
      <c r="A125" s="45">
        <v>4</v>
      </c>
      <c r="B125" s="46" t="s">
        <v>128</v>
      </c>
      <c r="C125" s="43"/>
      <c r="D125" s="69"/>
      <c r="E125" s="47"/>
      <c r="F125" s="44" t="s">
        <v>54</v>
      </c>
    </row>
    <row r="126" spans="1:6" x14ac:dyDescent="0.25">
      <c r="A126" s="51" t="s">
        <v>115</v>
      </c>
      <c r="B126" s="53" t="s">
        <v>116</v>
      </c>
      <c r="C126" s="15"/>
      <c r="D126" s="54"/>
      <c r="E126" s="64"/>
      <c r="F126" s="2">
        <f>F117</f>
        <v>322.15999999999991</v>
      </c>
    </row>
    <row r="127" spans="1:6" x14ac:dyDescent="0.25">
      <c r="A127" s="53" t="s">
        <v>124</v>
      </c>
      <c r="B127" s="53" t="s">
        <v>129</v>
      </c>
      <c r="C127" s="15"/>
      <c r="D127" s="54"/>
      <c r="E127" s="64"/>
      <c r="F127" s="2">
        <f>F122</f>
        <v>0</v>
      </c>
    </row>
    <row r="128" spans="1:6" x14ac:dyDescent="0.25">
      <c r="A128" s="141" t="s">
        <v>100</v>
      </c>
      <c r="B128" s="142"/>
      <c r="C128" s="49"/>
      <c r="D128" s="47"/>
      <c r="E128" s="47"/>
      <c r="F128" s="3">
        <f>IFERROR(SUM(F126:F127),"ERRO")</f>
        <v>322.15999999999991</v>
      </c>
    </row>
    <row r="129" spans="1:7" x14ac:dyDescent="0.25">
      <c r="A129" s="41"/>
    </row>
    <row r="130" spans="1:7" x14ac:dyDescent="0.25">
      <c r="A130" s="133" t="s">
        <v>130</v>
      </c>
      <c r="B130" s="133"/>
      <c r="C130" s="133"/>
      <c r="D130" s="133"/>
      <c r="E130" s="133"/>
      <c r="F130" s="133"/>
    </row>
    <row r="131" spans="1:7" x14ac:dyDescent="0.25">
      <c r="A131" s="96"/>
      <c r="B131" s="96"/>
      <c r="C131" s="96"/>
      <c r="D131" s="96"/>
      <c r="E131" s="96"/>
      <c r="F131" s="96"/>
      <c r="G131" s="22"/>
    </row>
    <row r="132" spans="1:7" x14ac:dyDescent="0.25">
      <c r="A132" s="143" t="s">
        <v>177</v>
      </c>
      <c r="B132" s="143"/>
      <c r="C132" s="92"/>
      <c r="D132" s="92"/>
      <c r="E132" s="92"/>
      <c r="F132" s="123">
        <f>IFERROR(SUM(F134:F136),"ERRO")</f>
        <v>231.81</v>
      </c>
      <c r="G132" s="22"/>
    </row>
    <row r="133" spans="1:7" x14ac:dyDescent="0.25">
      <c r="A133" s="57"/>
      <c r="B133" s="97" t="s">
        <v>179</v>
      </c>
      <c r="C133" s="97" t="s">
        <v>180</v>
      </c>
      <c r="D133" s="97" t="s">
        <v>230</v>
      </c>
      <c r="E133" s="97" t="s">
        <v>185</v>
      </c>
      <c r="F133" s="97" t="s">
        <v>183</v>
      </c>
      <c r="G133" s="22"/>
    </row>
    <row r="134" spans="1:7" ht="33.75" x14ac:dyDescent="0.25">
      <c r="A134" s="58"/>
      <c r="B134" s="77" t="s">
        <v>222</v>
      </c>
      <c r="C134" s="77" t="s">
        <v>181</v>
      </c>
      <c r="D134" s="78">
        <v>2</v>
      </c>
      <c r="E134" s="121">
        <v>42.664999999999999</v>
      </c>
      <c r="F134" s="82">
        <f>IFERROR(ROUND(D134*E134,2),"ERRO")</f>
        <v>85.33</v>
      </c>
      <c r="G134" s="22"/>
    </row>
    <row r="135" spans="1:7" ht="22.5" x14ac:dyDescent="0.25">
      <c r="A135" s="58"/>
      <c r="B135" s="77" t="s">
        <v>223</v>
      </c>
      <c r="C135" s="77" t="s">
        <v>181</v>
      </c>
      <c r="D135" s="78">
        <v>2</v>
      </c>
      <c r="E135" s="121">
        <v>73.239999999999995</v>
      </c>
      <c r="F135" s="82">
        <f>IFERROR(ROUND(D135*E135,2),"ERRO")</f>
        <v>146.47999999999999</v>
      </c>
      <c r="G135" s="22"/>
    </row>
    <row r="136" spans="1:7" x14ac:dyDescent="0.25">
      <c r="A136" s="58"/>
      <c r="B136" s="77" t="s">
        <v>229</v>
      </c>
      <c r="C136" s="77" t="s">
        <v>182</v>
      </c>
      <c r="D136" s="77" t="s">
        <v>182</v>
      </c>
      <c r="E136" s="82" t="s">
        <v>182</v>
      </c>
      <c r="F136" s="121">
        <v>0</v>
      </c>
      <c r="G136" s="22"/>
    </row>
    <row r="137" spans="1:7" x14ac:dyDescent="0.25">
      <c r="A137" s="60"/>
      <c r="B137" s="60"/>
      <c r="C137" s="60"/>
      <c r="D137" s="60"/>
      <c r="E137" s="60"/>
      <c r="F137" s="59"/>
      <c r="G137" s="22"/>
    </row>
    <row r="138" spans="1:7" s="95" customFormat="1" x14ac:dyDescent="0.25">
      <c r="A138" s="143" t="s">
        <v>178</v>
      </c>
      <c r="B138" s="143"/>
      <c r="C138" s="92"/>
      <c r="D138" s="92"/>
      <c r="E138" s="92"/>
      <c r="F138" s="123">
        <f>IFERROR(SUM(F140),"ERRO")</f>
        <v>0</v>
      </c>
      <c r="G138" s="22"/>
    </row>
    <row r="139" spans="1:7" s="95" customFormat="1" x14ac:dyDescent="0.25">
      <c r="A139" s="96"/>
      <c r="B139" s="97" t="s">
        <v>179</v>
      </c>
      <c r="C139" s="97" t="s">
        <v>180</v>
      </c>
      <c r="D139" s="97" t="s">
        <v>230</v>
      </c>
      <c r="E139" s="97" t="s">
        <v>185</v>
      </c>
      <c r="F139" s="97" t="s">
        <v>183</v>
      </c>
      <c r="G139" s="22"/>
    </row>
    <row r="140" spans="1:7" s="95" customFormat="1" x14ac:dyDescent="0.25">
      <c r="A140" s="96"/>
      <c r="B140" s="77" t="s">
        <v>229</v>
      </c>
      <c r="C140" s="77" t="s">
        <v>182</v>
      </c>
      <c r="D140" s="78" t="s">
        <v>182</v>
      </c>
      <c r="E140" s="82" t="s">
        <v>182</v>
      </c>
      <c r="F140" s="121">
        <v>0</v>
      </c>
      <c r="G140" s="22"/>
    </row>
    <row r="141" spans="1:7" s="95" customFormat="1" x14ac:dyDescent="0.25">
      <c r="A141" s="96"/>
      <c r="B141" s="58"/>
      <c r="C141" s="58"/>
      <c r="D141" s="98"/>
      <c r="E141" s="59"/>
      <c r="F141" s="59"/>
      <c r="G141" s="22"/>
    </row>
    <row r="142" spans="1:7" x14ac:dyDescent="0.25">
      <c r="A142" s="143" t="s">
        <v>232</v>
      </c>
      <c r="B142" s="143"/>
      <c r="C142" s="92"/>
      <c r="D142" s="92"/>
      <c r="E142" s="92"/>
      <c r="F142" s="123">
        <f>IFERROR(SUM(F144),"ERRO")</f>
        <v>0</v>
      </c>
      <c r="G142" s="22"/>
    </row>
    <row r="143" spans="1:7" x14ac:dyDescent="0.25">
      <c r="A143" s="96"/>
      <c r="B143" s="97" t="s">
        <v>179</v>
      </c>
      <c r="C143" s="97" t="s">
        <v>180</v>
      </c>
      <c r="D143" s="97" t="s">
        <v>230</v>
      </c>
      <c r="E143" s="97" t="s">
        <v>185</v>
      </c>
      <c r="F143" s="97" t="s">
        <v>183</v>
      </c>
      <c r="G143" s="22"/>
    </row>
    <row r="144" spans="1:7" ht="22.5" x14ac:dyDescent="0.25">
      <c r="A144" s="96"/>
      <c r="B144" s="77" t="s">
        <v>234</v>
      </c>
      <c r="C144" s="77" t="s">
        <v>182</v>
      </c>
      <c r="D144" s="78" t="s">
        <v>182</v>
      </c>
      <c r="E144" s="82" t="s">
        <v>182</v>
      </c>
      <c r="F144" s="121">
        <v>0</v>
      </c>
      <c r="G144" s="22"/>
    </row>
    <row r="145" spans="1:7" x14ac:dyDescent="0.25">
      <c r="A145" s="96"/>
      <c r="B145" s="96"/>
      <c r="C145" s="96"/>
      <c r="D145" s="96"/>
      <c r="E145" s="96"/>
      <c r="F145" s="96"/>
      <c r="G145" s="22"/>
    </row>
    <row r="146" spans="1:7" x14ac:dyDescent="0.25">
      <c r="A146" s="135" t="s">
        <v>130</v>
      </c>
      <c r="B146" s="136"/>
      <c r="C146" s="103"/>
      <c r="D146" s="104"/>
      <c r="E146" s="135"/>
      <c r="F146" s="137"/>
    </row>
    <row r="147" spans="1:7" x14ac:dyDescent="0.25">
      <c r="A147" s="105">
        <v>5</v>
      </c>
      <c r="B147" s="106" t="s">
        <v>131</v>
      </c>
      <c r="C147" s="103"/>
      <c r="D147" s="104"/>
      <c r="E147" s="107" t="s">
        <v>33</v>
      </c>
      <c r="F147" s="108" t="s">
        <v>54</v>
      </c>
    </row>
    <row r="148" spans="1:7" x14ac:dyDescent="0.25">
      <c r="A148" s="109" t="s">
        <v>35</v>
      </c>
      <c r="B148" s="109" t="s">
        <v>132</v>
      </c>
      <c r="C148" s="110"/>
      <c r="D148" s="111"/>
      <c r="E148" s="112"/>
      <c r="F148" s="113">
        <f>IFERROR(ROUND((F132/'1'!C8),2),"ERRO")</f>
        <v>19.32</v>
      </c>
    </row>
    <row r="149" spans="1:7" x14ac:dyDescent="0.25">
      <c r="A149" s="114" t="s">
        <v>37</v>
      </c>
      <c r="B149" s="109" t="s">
        <v>133</v>
      </c>
      <c r="C149" s="110"/>
      <c r="D149" s="111"/>
      <c r="E149" s="112"/>
      <c r="F149" s="113">
        <f>IFERROR(ROUND((F138/'1'!C8),2),"ERRO")</f>
        <v>0</v>
      </c>
    </row>
    <row r="150" spans="1:7" x14ac:dyDescent="0.25">
      <c r="A150" s="115" t="s">
        <v>39</v>
      </c>
      <c r="B150" s="116" t="s">
        <v>233</v>
      </c>
      <c r="C150" s="117"/>
      <c r="D150" s="118"/>
      <c r="E150" s="112"/>
      <c r="F150" s="99">
        <f>IFERROR(ROUND(F142*((1-0.2)/(12*5)),2),"ERRO")</f>
        <v>0</v>
      </c>
    </row>
    <row r="151" spans="1:7" x14ac:dyDescent="0.25">
      <c r="A151" s="135" t="s">
        <v>47</v>
      </c>
      <c r="B151" s="136"/>
      <c r="C151" s="119"/>
      <c r="D151" s="107"/>
      <c r="E151" s="107"/>
      <c r="F151" s="120">
        <f>IFERROR(SUM(F148:F150),"ERRO")</f>
        <v>19.32</v>
      </c>
    </row>
    <row r="152" spans="1:7" x14ac:dyDescent="0.25">
      <c r="A152" s="133" t="s">
        <v>134</v>
      </c>
      <c r="B152" s="133"/>
      <c r="C152" s="133"/>
      <c r="D152" s="133"/>
      <c r="E152" s="134"/>
      <c r="F152" s="134"/>
    </row>
    <row r="153" spans="1:7" x14ac:dyDescent="0.25">
      <c r="A153" s="101"/>
      <c r="B153" s="102"/>
      <c r="C153" s="102"/>
      <c r="D153" s="102"/>
      <c r="E153" s="102"/>
      <c r="F153" s="102"/>
    </row>
    <row r="154" spans="1:7" x14ac:dyDescent="0.25">
      <c r="A154" s="131" t="s">
        <v>135</v>
      </c>
      <c r="B154" s="131"/>
      <c r="C154" s="131"/>
      <c r="D154" s="131"/>
      <c r="E154" s="131"/>
      <c r="F154" s="131"/>
    </row>
    <row r="155" spans="1:7" x14ac:dyDescent="0.25">
      <c r="A155" s="41"/>
      <c r="B155" s="41"/>
      <c r="C155" s="41"/>
      <c r="D155" s="41"/>
      <c r="E155" s="41"/>
      <c r="F155" s="41"/>
    </row>
    <row r="156" spans="1:7" x14ac:dyDescent="0.25">
      <c r="A156" s="141" t="s">
        <v>135</v>
      </c>
      <c r="B156" s="139"/>
      <c r="C156" s="43"/>
      <c r="D156" s="69"/>
      <c r="E156" s="145"/>
      <c r="F156" s="147"/>
    </row>
    <row r="157" spans="1:7" x14ac:dyDescent="0.25">
      <c r="A157" s="45">
        <v>6</v>
      </c>
      <c r="B157" s="46" t="s">
        <v>136</v>
      </c>
      <c r="C157" s="43"/>
      <c r="D157" s="69"/>
      <c r="E157" s="47" t="s">
        <v>33</v>
      </c>
      <c r="F157" s="44" t="s">
        <v>54</v>
      </c>
    </row>
    <row r="158" spans="1:7" x14ac:dyDescent="0.25">
      <c r="A158" s="51" t="s">
        <v>35</v>
      </c>
      <c r="B158" s="51" t="s">
        <v>137</v>
      </c>
      <c r="C158" s="63"/>
      <c r="D158" s="64"/>
      <c r="E158" s="76">
        <v>0.05</v>
      </c>
      <c r="F158" s="2">
        <f>IFERROR(ROUND(($F$31+$F$90+$F$102+$F$128+$F$151)*E158,2),"ERRO")</f>
        <v>162.06</v>
      </c>
    </row>
    <row r="159" spans="1:7" x14ac:dyDescent="0.25">
      <c r="A159" s="39" t="s">
        <v>37</v>
      </c>
      <c r="B159" s="51" t="s">
        <v>138</v>
      </c>
      <c r="C159" s="63"/>
      <c r="D159" s="64"/>
      <c r="E159" s="17">
        <v>0.03</v>
      </c>
      <c r="F159" s="2">
        <f>IFERROR(ROUND((($F$31+$F$90+$F$102+$F$128+$F$151+$F$158+$F$162)/(1-($E$159+$E$160+$E$161)))*E159,2),"ERRO")</f>
        <v>113.03</v>
      </c>
    </row>
    <row r="160" spans="1:7" x14ac:dyDescent="0.25">
      <c r="A160" s="39" t="s">
        <v>39</v>
      </c>
      <c r="B160" s="51" t="s">
        <v>139</v>
      </c>
      <c r="C160" s="63"/>
      <c r="D160" s="64"/>
      <c r="E160" s="17">
        <v>6.4999999999999997E-3</v>
      </c>
      <c r="F160" s="2">
        <f>IFERROR(ROUND((($F$31+$F$90+$F$102+$F$128+$F$151+$F$158+$F$162)/(1-($E$159+$E$160+$E$161)))*E160,2),"ERRO")</f>
        <v>24.49</v>
      </c>
    </row>
    <row r="161" spans="1:6" x14ac:dyDescent="0.25">
      <c r="A161" s="39" t="s">
        <v>41</v>
      </c>
      <c r="B161" s="51" t="s">
        <v>140</v>
      </c>
      <c r="C161" s="63"/>
      <c r="D161" s="64"/>
      <c r="E161" s="17">
        <v>0.05</v>
      </c>
      <c r="F161" s="2">
        <f>IFERROR(ROUND((($F$31+$F$90+$F$102+$F$128+$F$151+$F$158+$F$162)/(1-($E$159+$E$160+$E$161)))*E161,2),"ERRO")</f>
        <v>188.38</v>
      </c>
    </row>
    <row r="162" spans="1:6" x14ac:dyDescent="0.25">
      <c r="A162" s="65" t="s">
        <v>43</v>
      </c>
      <c r="B162" s="53" t="s">
        <v>141</v>
      </c>
      <c r="C162" s="15"/>
      <c r="D162" s="54"/>
      <c r="E162" s="17">
        <v>1.1299999999999999E-2</v>
      </c>
      <c r="F162" s="2">
        <f>IFERROR(ROUND(($F$31+$F$90+$F$102+$F$128+$F$151+$F$158)*E162,2),"ERRO")</f>
        <v>38.46</v>
      </c>
    </row>
    <row r="163" spans="1:6" x14ac:dyDescent="0.25">
      <c r="A163" s="141" t="s">
        <v>47</v>
      </c>
      <c r="B163" s="142"/>
      <c r="C163" s="49"/>
      <c r="D163" s="47"/>
      <c r="E163" s="47"/>
      <c r="F163" s="3">
        <f>IFERROR(SUM(F158:F162),"ERRO")</f>
        <v>526.42000000000007</v>
      </c>
    </row>
    <row r="164" spans="1:6" x14ac:dyDescent="0.25">
      <c r="A164" s="138" t="s">
        <v>142</v>
      </c>
      <c r="B164" s="138"/>
      <c r="C164" s="138"/>
      <c r="D164" s="138"/>
      <c r="E164" s="139"/>
      <c r="F164" s="139"/>
    </row>
    <row r="165" spans="1:6" x14ac:dyDescent="0.25">
      <c r="A165" s="131" t="s">
        <v>143</v>
      </c>
      <c r="B165" s="131"/>
      <c r="C165" s="131"/>
      <c r="D165" s="131"/>
      <c r="E165" s="131"/>
      <c r="F165" s="131"/>
    </row>
    <row r="166" spans="1:6" x14ac:dyDescent="0.25">
      <c r="A166" s="41"/>
      <c r="B166" s="41"/>
      <c r="C166" s="41"/>
      <c r="D166" s="41"/>
      <c r="E166" s="41"/>
      <c r="F166" s="41"/>
    </row>
    <row r="167" spans="1:6" x14ac:dyDescent="0.25">
      <c r="A167" s="131" t="s">
        <v>144</v>
      </c>
      <c r="B167" s="131"/>
      <c r="C167" s="131"/>
      <c r="D167" s="131"/>
      <c r="E167" s="131"/>
      <c r="F167" s="131"/>
    </row>
    <row r="168" spans="1:6" x14ac:dyDescent="0.25">
      <c r="A168" s="41"/>
    </row>
    <row r="169" spans="1:6" x14ac:dyDescent="0.25">
      <c r="A169" s="141" t="s">
        <v>145</v>
      </c>
      <c r="B169" s="139"/>
      <c r="C169" s="43"/>
      <c r="D169" s="69"/>
      <c r="E169" s="47"/>
      <c r="F169" s="44" t="s">
        <v>54</v>
      </c>
    </row>
    <row r="170" spans="1:6" x14ac:dyDescent="0.25">
      <c r="A170" s="52" t="s">
        <v>35</v>
      </c>
      <c r="B170" s="51" t="s">
        <v>31</v>
      </c>
      <c r="C170" s="63"/>
      <c r="D170" s="64"/>
      <c r="E170" s="64"/>
      <c r="F170" s="2">
        <f>F31</f>
        <v>1380</v>
      </c>
    </row>
    <row r="171" spans="1:6" x14ac:dyDescent="0.25">
      <c r="A171" s="39" t="s">
        <v>37</v>
      </c>
      <c r="B171" s="51" t="s">
        <v>50</v>
      </c>
      <c r="C171" s="63"/>
      <c r="D171" s="64"/>
      <c r="E171" s="39"/>
      <c r="F171" s="2">
        <f>F90</f>
        <v>1428.2</v>
      </c>
    </row>
    <row r="172" spans="1:6" x14ac:dyDescent="0.25">
      <c r="A172" s="39" t="s">
        <v>39</v>
      </c>
      <c r="B172" s="51" t="s">
        <v>102</v>
      </c>
      <c r="C172" s="63"/>
      <c r="D172" s="64"/>
      <c r="E172" s="39"/>
      <c r="F172" s="2">
        <f>F102</f>
        <v>91.5</v>
      </c>
    </row>
    <row r="173" spans="1:6" x14ac:dyDescent="0.25">
      <c r="A173" s="39" t="s">
        <v>41</v>
      </c>
      <c r="B173" s="51" t="s">
        <v>110</v>
      </c>
      <c r="C173" s="63"/>
      <c r="D173" s="64"/>
      <c r="E173" s="39"/>
      <c r="F173" s="2">
        <f>F128</f>
        <v>322.15999999999991</v>
      </c>
    </row>
    <row r="174" spans="1:6" x14ac:dyDescent="0.25">
      <c r="A174" s="65" t="s">
        <v>43</v>
      </c>
      <c r="B174" s="53" t="s">
        <v>130</v>
      </c>
      <c r="C174" s="15"/>
      <c r="D174" s="54"/>
      <c r="E174" s="39"/>
      <c r="F174" s="2">
        <f>F151</f>
        <v>19.32</v>
      </c>
    </row>
    <row r="175" spans="1:6" x14ac:dyDescent="0.25">
      <c r="A175" s="141" t="s">
        <v>146</v>
      </c>
      <c r="B175" s="139"/>
      <c r="C175" s="43"/>
      <c r="D175" s="69"/>
      <c r="E175" s="47"/>
      <c r="F175" s="3">
        <f>IFERROR(SUM(F170:F174),"ERRO")</f>
        <v>3241.18</v>
      </c>
    </row>
    <row r="176" spans="1:6" x14ac:dyDescent="0.25">
      <c r="A176" s="50" t="s">
        <v>72</v>
      </c>
      <c r="B176" s="53" t="s">
        <v>135</v>
      </c>
      <c r="C176" s="15"/>
      <c r="D176" s="54"/>
      <c r="E176" s="64"/>
      <c r="F176" s="2">
        <f>F163</f>
        <v>526.42000000000007</v>
      </c>
    </row>
    <row r="177" spans="1:6" x14ac:dyDescent="0.25">
      <c r="A177" s="141" t="s">
        <v>147</v>
      </c>
      <c r="B177" s="142"/>
      <c r="C177" s="49"/>
      <c r="D177" s="47"/>
      <c r="E177" s="47"/>
      <c r="F177" s="3">
        <f>IFERROR(SUM(F175:F176),"ERRO")</f>
        <v>3767.6</v>
      </c>
    </row>
  </sheetData>
  <sheetProtection algorithmName="SHA-512" hashValue="+N8h2sKffBtuXb6U7qqNS9oE7hexGMWzrOA+G/xAy7WrPnY+f1ffQMvKGXt9ugyiYqKQLvoMWNcnGqtv6ZusLA==" saltValue="8/noT6lA/F9/fQEAkzM/OQ==" spinCount="100000" sheet="1" objects="1" scenarios="1"/>
  <mergeCells count="88">
    <mergeCell ref="E8:F8"/>
    <mergeCell ref="A1:F1"/>
    <mergeCell ref="A3:F3"/>
    <mergeCell ref="A4:F4"/>
    <mergeCell ref="A7:B7"/>
    <mergeCell ref="E7:F7"/>
    <mergeCell ref="A23:B23"/>
    <mergeCell ref="E23:F23"/>
    <mergeCell ref="E9:F9"/>
    <mergeCell ref="E10:F10"/>
    <mergeCell ref="E11:F11"/>
    <mergeCell ref="E12:F12"/>
    <mergeCell ref="A13:F13"/>
    <mergeCell ref="A14:F14"/>
    <mergeCell ref="A16:F16"/>
    <mergeCell ref="A18:B18"/>
    <mergeCell ref="A19:B19"/>
    <mergeCell ref="A20:B20"/>
    <mergeCell ref="A21:B21"/>
    <mergeCell ref="A31:B31"/>
    <mergeCell ref="A32:F32"/>
    <mergeCell ref="A33:F33"/>
    <mergeCell ref="A35:F35"/>
    <mergeCell ref="A37:B37"/>
    <mergeCell ref="E37:F37"/>
    <mergeCell ref="A62:F62"/>
    <mergeCell ref="A42:B42"/>
    <mergeCell ref="A43:F43"/>
    <mergeCell ref="A44:F44"/>
    <mergeCell ref="A45:F45"/>
    <mergeCell ref="A46:F46"/>
    <mergeCell ref="A47:F47"/>
    <mergeCell ref="A48:F48"/>
    <mergeCell ref="A50:B50"/>
    <mergeCell ref="E50:F50"/>
    <mergeCell ref="A59:B59"/>
    <mergeCell ref="A61:B61"/>
    <mergeCell ref="A82:F82"/>
    <mergeCell ref="A63:F63"/>
    <mergeCell ref="A64:F64"/>
    <mergeCell ref="A66:B66"/>
    <mergeCell ref="A67:B67"/>
    <mergeCell ref="A68:B68"/>
    <mergeCell ref="A69:B69"/>
    <mergeCell ref="A70:B70"/>
    <mergeCell ref="A71:B71"/>
    <mergeCell ref="A73:B73"/>
    <mergeCell ref="E73:F73"/>
    <mergeCell ref="A81:B81"/>
    <mergeCell ref="A109:B109"/>
    <mergeCell ref="E109:F109"/>
    <mergeCell ref="A83:F83"/>
    <mergeCell ref="A85:B85"/>
    <mergeCell ref="E85:F85"/>
    <mergeCell ref="A90:B90"/>
    <mergeCell ref="A92:F92"/>
    <mergeCell ref="A94:B94"/>
    <mergeCell ref="E94:F94"/>
    <mergeCell ref="A102:B102"/>
    <mergeCell ref="A104:F104"/>
    <mergeCell ref="A105:F105"/>
    <mergeCell ref="A106:F106"/>
    <mergeCell ref="A107:F107"/>
    <mergeCell ref="A117:B117"/>
    <mergeCell ref="A119:B119"/>
    <mergeCell ref="E119:F119"/>
    <mergeCell ref="A122:B122"/>
    <mergeCell ref="A124:B124"/>
    <mergeCell ref="E124:F124"/>
    <mergeCell ref="A128:B128"/>
    <mergeCell ref="A130:F130"/>
    <mergeCell ref="A132:B132"/>
    <mergeCell ref="A142:B142"/>
    <mergeCell ref="A146:B146"/>
    <mergeCell ref="E146:F146"/>
    <mergeCell ref="A138:B138"/>
    <mergeCell ref="A177:B177"/>
    <mergeCell ref="A151:B151"/>
    <mergeCell ref="A152:F152"/>
    <mergeCell ref="A154:F154"/>
    <mergeCell ref="A156:B156"/>
    <mergeCell ref="E156:F156"/>
    <mergeCell ref="A163:B163"/>
    <mergeCell ref="A164:F164"/>
    <mergeCell ref="A165:F165"/>
    <mergeCell ref="A167:F167"/>
    <mergeCell ref="A169:B169"/>
    <mergeCell ref="A175:B175"/>
  </mergeCells>
  <dataValidations count="3">
    <dataValidation allowBlank="1" showInputMessage="1" showErrorMessage="1" error="Inserir decimal entre 0,00 e 999999999,99." sqref="D136:E144 D130:E133 F130:F135 F137:F139 F141:F143 A130:C144" xr:uid="{EB12CD32-BD53-4D52-8140-43E4D7509396}"/>
    <dataValidation type="decimal" allowBlank="1" showInputMessage="1" showErrorMessage="1" error="Inserir decimal entre 0,00 e 999999999,99." sqref="E10:F10 E158:E162 F25 E26:E30 E39:E41 E52:E58 E60 F66:F71 F30 F77:F80 E96:E101 E111:E116 E121 F18:F21 D134:E135 F136 F140 F144" xr:uid="{09D056AC-DF60-4DC8-8BDB-34D7EEEED5E3}">
      <formula1>0</formula1>
      <formula2>999999999.99</formula2>
    </dataValidation>
    <dataValidation type="date" allowBlank="1" showInputMessage="1" showErrorMessage="1" error="Inserir data no formato dd/mm/aaaa." sqref="E12:F12" xr:uid="{A8E62F7D-869F-4D6D-A5A1-EAB0BE5ADD0D}">
      <formula1>36526</formula1>
      <formula2>72686</formula2>
    </dataValidation>
  </dataValidations>
  <printOptions horizontalCentered="1"/>
  <pageMargins left="0.23622047244094491" right="0.23622047244094491" top="0.74803149606299213" bottom="0.74803149606299213" header="0.31496062992125984" footer="0.31496062992125984"/>
  <pageSetup paperSize="9" scale="59" fitToHeight="0"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29C5DE-C723-41B6-AF12-1A2BF50E9E0B}">
  <sheetPr codeName="Planilha6">
    <pageSetUpPr fitToPage="1"/>
  </sheetPr>
  <dimension ref="A1:G208"/>
  <sheetViews>
    <sheetView showGridLines="0" zoomScaleNormal="100" zoomScaleSheetLayoutView="100" workbookViewId="0">
      <selection sqref="A1:F1"/>
    </sheetView>
  </sheetViews>
  <sheetFormatPr defaultRowHeight="11.25" x14ac:dyDescent="0.25"/>
  <cols>
    <col min="1" max="1" width="4.28515625" style="42" bestFit="1" customWidth="1"/>
    <col min="2" max="2" width="80.7109375" style="42" customWidth="1"/>
    <col min="3" max="4" width="20.7109375" style="42" customWidth="1"/>
    <col min="5" max="5" width="20.7109375" style="42" bestFit="1" customWidth="1"/>
    <col min="6" max="6" width="20.7109375" style="42" customWidth="1"/>
    <col min="7" max="16384" width="9.140625" style="42"/>
  </cols>
  <sheetData>
    <row r="1" spans="1:6" x14ac:dyDescent="0.25">
      <c r="A1" s="131" t="s">
        <v>16</v>
      </c>
      <c r="B1" s="131"/>
      <c r="C1" s="131"/>
      <c r="D1" s="131"/>
      <c r="E1" s="131"/>
      <c r="F1" s="131"/>
    </row>
    <row r="2" spans="1:6" x14ac:dyDescent="0.25">
      <c r="A2" s="41"/>
      <c r="B2" s="41"/>
      <c r="C2" s="41"/>
      <c r="D2" s="41"/>
      <c r="E2" s="41"/>
      <c r="F2" s="41"/>
    </row>
    <row r="3" spans="1:6" x14ac:dyDescent="0.25">
      <c r="A3" s="131" t="s">
        <v>17</v>
      </c>
      <c r="B3" s="131"/>
      <c r="C3" s="131"/>
      <c r="D3" s="131"/>
      <c r="E3" s="131"/>
      <c r="F3" s="131"/>
    </row>
    <row r="4" spans="1:6" x14ac:dyDescent="0.25">
      <c r="A4" s="132" t="s">
        <v>18</v>
      </c>
      <c r="B4" s="132"/>
      <c r="C4" s="132"/>
      <c r="D4" s="132"/>
      <c r="E4" s="132"/>
      <c r="F4" s="132"/>
    </row>
    <row r="6" spans="1:6" x14ac:dyDescent="0.25">
      <c r="A6" s="41"/>
      <c r="B6" s="41"/>
      <c r="C6" s="41"/>
      <c r="D6" s="41"/>
      <c r="E6" s="41"/>
      <c r="F6" s="41"/>
    </row>
    <row r="7" spans="1:6" x14ac:dyDescent="0.25">
      <c r="A7" s="149" t="s">
        <v>19</v>
      </c>
      <c r="B7" s="150"/>
      <c r="C7" s="61"/>
      <c r="D7" s="62"/>
      <c r="E7" s="153"/>
      <c r="F7" s="154"/>
    </row>
    <row r="8" spans="1:6" x14ac:dyDescent="0.25">
      <c r="A8" s="52">
        <v>1</v>
      </c>
      <c r="B8" s="53" t="s">
        <v>20</v>
      </c>
      <c r="C8" s="15"/>
      <c r="D8" s="54"/>
      <c r="E8" s="151" t="s">
        <v>167</v>
      </c>
      <c r="F8" s="152"/>
    </row>
    <row r="9" spans="1:6" x14ac:dyDescent="0.25">
      <c r="A9" s="51">
        <v>2</v>
      </c>
      <c r="B9" s="53" t="s">
        <v>21</v>
      </c>
      <c r="C9" s="15"/>
      <c r="D9" s="54"/>
      <c r="E9" s="155" t="s">
        <v>174</v>
      </c>
      <c r="F9" s="151"/>
    </row>
    <row r="10" spans="1:6" x14ac:dyDescent="0.25">
      <c r="A10" s="51">
        <v>3</v>
      </c>
      <c r="B10" s="53" t="s">
        <v>22</v>
      </c>
      <c r="C10" s="15"/>
      <c r="D10" s="54"/>
      <c r="E10" s="156">
        <v>1380</v>
      </c>
      <c r="F10" s="157"/>
    </row>
    <row r="11" spans="1:6" x14ac:dyDescent="0.25">
      <c r="A11" s="51">
        <v>4</v>
      </c>
      <c r="B11" s="53" t="s">
        <v>23</v>
      </c>
      <c r="C11" s="15"/>
      <c r="D11" s="54"/>
      <c r="E11" s="158" t="s">
        <v>243</v>
      </c>
      <c r="F11" s="159"/>
    </row>
    <row r="12" spans="1:6" x14ac:dyDescent="0.25">
      <c r="A12" s="51">
        <v>5</v>
      </c>
      <c r="B12" s="51" t="s">
        <v>24</v>
      </c>
      <c r="C12" s="63"/>
      <c r="D12" s="64"/>
      <c r="E12" s="160">
        <v>44927</v>
      </c>
      <c r="F12" s="161"/>
    </row>
    <row r="13" spans="1:6" x14ac:dyDescent="0.25">
      <c r="A13" s="132" t="s">
        <v>25</v>
      </c>
      <c r="B13" s="132"/>
      <c r="C13" s="132"/>
      <c r="D13" s="132"/>
      <c r="E13" s="132"/>
      <c r="F13" s="132"/>
    </row>
    <row r="14" spans="1:6" x14ac:dyDescent="0.25">
      <c r="A14" s="132" t="s">
        <v>26</v>
      </c>
      <c r="B14" s="132"/>
      <c r="C14" s="132"/>
      <c r="D14" s="132"/>
      <c r="E14" s="132"/>
      <c r="F14" s="132"/>
    </row>
    <row r="16" spans="1:6" x14ac:dyDescent="0.25">
      <c r="A16" s="131" t="s">
        <v>27</v>
      </c>
      <c r="B16" s="131"/>
      <c r="C16" s="131"/>
      <c r="D16" s="131"/>
      <c r="E16" s="131"/>
      <c r="F16" s="131"/>
    </row>
    <row r="17" spans="1:6" x14ac:dyDescent="0.25">
      <c r="A17" s="41"/>
      <c r="B17" s="41"/>
      <c r="C17" s="41"/>
      <c r="D17" s="41"/>
      <c r="E17" s="41"/>
    </row>
    <row r="18" spans="1:6" x14ac:dyDescent="0.25">
      <c r="A18" s="144" t="s">
        <v>28</v>
      </c>
      <c r="B18" s="144"/>
      <c r="C18" s="84"/>
      <c r="D18" s="84"/>
      <c r="E18" s="85"/>
      <c r="F18" s="81">
        <v>1302</v>
      </c>
    </row>
    <row r="19" spans="1:6" x14ac:dyDescent="0.25">
      <c r="A19" s="144" t="s">
        <v>176</v>
      </c>
      <c r="B19" s="144"/>
      <c r="C19" s="84"/>
      <c r="D19" s="84"/>
      <c r="E19" s="85"/>
      <c r="F19" s="94">
        <v>8.8000000000000007</v>
      </c>
    </row>
    <row r="20" spans="1:6" x14ac:dyDescent="0.25">
      <c r="A20" s="144" t="s">
        <v>29</v>
      </c>
      <c r="B20" s="144"/>
      <c r="C20" s="84"/>
      <c r="D20" s="84"/>
      <c r="E20" s="85"/>
      <c r="F20" s="89">
        <v>0</v>
      </c>
    </row>
    <row r="21" spans="1:6" x14ac:dyDescent="0.25">
      <c r="A21" s="144" t="s">
        <v>30</v>
      </c>
      <c r="B21" s="144"/>
      <c r="C21" s="84"/>
      <c r="D21" s="84"/>
      <c r="E21" s="85"/>
      <c r="F21" s="93">
        <v>52.5</v>
      </c>
    </row>
    <row r="22" spans="1:6" x14ac:dyDescent="0.25">
      <c r="A22" s="41"/>
      <c r="B22" s="41"/>
      <c r="C22" s="41"/>
      <c r="D22" s="41"/>
      <c r="E22" s="41"/>
    </row>
    <row r="23" spans="1:6" x14ac:dyDescent="0.25">
      <c r="A23" s="141" t="s">
        <v>31</v>
      </c>
      <c r="B23" s="142"/>
      <c r="C23" s="49"/>
      <c r="D23" s="47"/>
      <c r="E23" s="145"/>
      <c r="F23" s="147"/>
    </row>
    <row r="24" spans="1:6" x14ac:dyDescent="0.25">
      <c r="A24" s="23">
        <v>1</v>
      </c>
      <c r="B24" s="50" t="s">
        <v>32</v>
      </c>
      <c r="C24" s="22"/>
      <c r="D24" s="55"/>
      <c r="E24" s="44" t="s">
        <v>33</v>
      </c>
      <c r="F24" s="44" t="s">
        <v>34</v>
      </c>
    </row>
    <row r="25" spans="1:6" x14ac:dyDescent="0.25">
      <c r="A25" s="39" t="s">
        <v>35</v>
      </c>
      <c r="B25" s="53" t="s">
        <v>36</v>
      </c>
      <c r="C25" s="15"/>
      <c r="D25" s="54"/>
      <c r="E25" s="39"/>
      <c r="F25" s="12">
        <v>1380</v>
      </c>
    </row>
    <row r="26" spans="1:6" x14ac:dyDescent="0.25">
      <c r="A26" s="39" t="s">
        <v>37</v>
      </c>
      <c r="B26" s="53" t="s">
        <v>38</v>
      </c>
      <c r="C26" s="15"/>
      <c r="D26" s="54"/>
      <c r="E26" s="13">
        <v>0</v>
      </c>
      <c r="F26" s="2">
        <f>IFERROR(ROUND(F25*E26,2),"ERRO")</f>
        <v>0</v>
      </c>
    </row>
    <row r="27" spans="1:6" x14ac:dyDescent="0.25">
      <c r="A27" s="39" t="s">
        <v>39</v>
      </c>
      <c r="B27" s="53" t="s">
        <v>40</v>
      </c>
      <c r="C27" s="15"/>
      <c r="D27" s="54"/>
      <c r="E27" s="13">
        <v>0</v>
      </c>
      <c r="F27" s="2">
        <f>IFERROR(ROUND(F18*E27,2),"ERRO")</f>
        <v>0</v>
      </c>
    </row>
    <row r="28" spans="1:6" x14ac:dyDescent="0.25">
      <c r="A28" s="39" t="s">
        <v>41</v>
      </c>
      <c r="B28" s="53" t="s">
        <v>42</v>
      </c>
      <c r="C28" s="15"/>
      <c r="D28" s="54"/>
      <c r="E28" s="13">
        <v>0</v>
      </c>
      <c r="F28" s="2">
        <f>IFERROR(ROUND((F25+F26)*(F20/F19)*E28,2),"ERRO")</f>
        <v>0</v>
      </c>
    </row>
    <row r="29" spans="1:6" x14ac:dyDescent="0.25">
      <c r="A29" s="39" t="s">
        <v>43</v>
      </c>
      <c r="B29" s="53" t="s">
        <v>44</v>
      </c>
      <c r="C29" s="15"/>
      <c r="D29" s="54"/>
      <c r="E29" s="13">
        <v>0</v>
      </c>
      <c r="F29" s="2">
        <f>IFERROR(ROUND((F25+F26)*((((60/F21)*F20)-F20))/F19*(1+E29),2),"ERRO")</f>
        <v>0</v>
      </c>
    </row>
    <row r="30" spans="1:6" x14ac:dyDescent="0.25">
      <c r="A30" s="53" t="s">
        <v>45</v>
      </c>
      <c r="B30" s="66" t="s">
        <v>46</v>
      </c>
      <c r="C30" s="67"/>
      <c r="D30" s="68"/>
      <c r="E30" s="64"/>
      <c r="F30" s="12">
        <v>0</v>
      </c>
    </row>
    <row r="31" spans="1:6" x14ac:dyDescent="0.25">
      <c r="A31" s="141" t="s">
        <v>47</v>
      </c>
      <c r="B31" s="130"/>
      <c r="C31" s="40"/>
      <c r="D31" s="56"/>
      <c r="E31" s="47"/>
      <c r="F31" s="3">
        <f>IFERROR(SUM(F25:F30),"ERRO")</f>
        <v>1380</v>
      </c>
    </row>
    <row r="32" spans="1:6" x14ac:dyDescent="0.25">
      <c r="A32" s="131" t="s">
        <v>48</v>
      </c>
      <c r="B32" s="131"/>
      <c r="C32" s="131"/>
      <c r="D32" s="131"/>
      <c r="E32" s="131"/>
      <c r="F32" s="131"/>
    </row>
    <row r="33" spans="1:6" x14ac:dyDescent="0.25">
      <c r="A33" s="131" t="s">
        <v>49</v>
      </c>
      <c r="B33" s="131"/>
      <c r="C33" s="131"/>
      <c r="D33" s="131"/>
      <c r="E33" s="131"/>
      <c r="F33" s="131"/>
    </row>
    <row r="34" spans="1:6" x14ac:dyDescent="0.25">
      <c r="A34" s="41"/>
      <c r="B34" s="41"/>
      <c r="C34" s="41"/>
      <c r="D34" s="41"/>
      <c r="E34" s="41"/>
    </row>
    <row r="35" spans="1:6" x14ac:dyDescent="0.25">
      <c r="A35" s="131" t="s">
        <v>50</v>
      </c>
      <c r="B35" s="131"/>
      <c r="C35" s="131"/>
      <c r="D35" s="131"/>
      <c r="E35" s="131"/>
      <c r="F35" s="131"/>
    </row>
    <row r="36" spans="1:6" x14ac:dyDescent="0.25">
      <c r="A36" s="41"/>
      <c r="B36" s="41"/>
      <c r="C36" s="41"/>
      <c r="D36" s="41"/>
      <c r="E36" s="41"/>
      <c r="F36" s="41"/>
    </row>
    <row r="37" spans="1:6" x14ac:dyDescent="0.25">
      <c r="A37" s="141" t="s">
        <v>51</v>
      </c>
      <c r="B37" s="139"/>
      <c r="C37" s="43"/>
      <c r="D37" s="69"/>
      <c r="E37" s="145"/>
      <c r="F37" s="147"/>
    </row>
    <row r="38" spans="1:6" x14ac:dyDescent="0.25">
      <c r="A38" s="45" t="s">
        <v>52</v>
      </c>
      <c r="B38" s="46" t="s">
        <v>53</v>
      </c>
      <c r="C38" s="43"/>
      <c r="D38" s="69"/>
      <c r="E38" s="47" t="s">
        <v>33</v>
      </c>
      <c r="F38" s="44" t="s">
        <v>54</v>
      </c>
    </row>
    <row r="39" spans="1:6" x14ac:dyDescent="0.25">
      <c r="A39" s="51" t="s">
        <v>35</v>
      </c>
      <c r="B39" s="53" t="s">
        <v>55</v>
      </c>
      <c r="C39" s="15"/>
      <c r="D39" s="54"/>
      <c r="E39" s="70">
        <v>8.3299999999999999E-2</v>
      </c>
      <c r="F39" s="2">
        <f>IFERROR(ROUND(F31*E39,2),"ERRO")</f>
        <v>114.95</v>
      </c>
    </row>
    <row r="40" spans="1:6" x14ac:dyDescent="0.25">
      <c r="A40" s="51" t="s">
        <v>37</v>
      </c>
      <c r="B40" s="53" t="s">
        <v>56</v>
      </c>
      <c r="C40" s="15"/>
      <c r="D40" s="54"/>
      <c r="E40" s="70">
        <v>9.0749999999999997E-2</v>
      </c>
      <c r="F40" s="2">
        <f>IFERROR(ROUND(F31*E40,2),"ERRO")</f>
        <v>125.24</v>
      </c>
    </row>
    <row r="41" spans="1:6" x14ac:dyDescent="0.25">
      <c r="A41" s="53" t="s">
        <v>39</v>
      </c>
      <c r="B41" s="53" t="s">
        <v>57</v>
      </c>
      <c r="C41" s="15"/>
      <c r="D41" s="54"/>
      <c r="E41" s="70">
        <v>3.0249999999999999E-2</v>
      </c>
      <c r="F41" s="2">
        <f>IFERROR(ROUND(F31*E41,2),"ERRO")</f>
        <v>41.75</v>
      </c>
    </row>
    <row r="42" spans="1:6" x14ac:dyDescent="0.25">
      <c r="A42" s="141" t="s">
        <v>47</v>
      </c>
      <c r="B42" s="142"/>
      <c r="C42" s="49"/>
      <c r="D42" s="47"/>
      <c r="E42" s="47"/>
      <c r="F42" s="3">
        <f>IFERROR(SUM(F39:F41),"ERRO")</f>
        <v>281.94</v>
      </c>
    </row>
    <row r="43" spans="1:6" x14ac:dyDescent="0.25">
      <c r="A43" s="132" t="s">
        <v>58</v>
      </c>
      <c r="B43" s="132"/>
      <c r="C43" s="132"/>
      <c r="D43" s="132"/>
      <c r="E43" s="132"/>
      <c r="F43" s="132"/>
    </row>
    <row r="44" spans="1:6" x14ac:dyDescent="0.25">
      <c r="A44" s="132" t="s">
        <v>59</v>
      </c>
      <c r="B44" s="132"/>
      <c r="C44" s="132"/>
      <c r="D44" s="132"/>
      <c r="E44" s="132"/>
      <c r="F44" s="132"/>
    </row>
    <row r="45" spans="1:6" x14ac:dyDescent="0.25">
      <c r="A45" s="132" t="s">
        <v>60</v>
      </c>
      <c r="B45" s="132"/>
      <c r="C45" s="132"/>
      <c r="D45" s="132"/>
      <c r="E45" s="132"/>
      <c r="F45" s="132"/>
    </row>
    <row r="46" spans="1:6" x14ac:dyDescent="0.25">
      <c r="A46" s="132" t="s">
        <v>61</v>
      </c>
      <c r="B46" s="132"/>
      <c r="C46" s="132"/>
      <c r="D46" s="132"/>
      <c r="E46" s="132"/>
      <c r="F46" s="132"/>
    </row>
    <row r="47" spans="1:6" x14ac:dyDescent="0.25">
      <c r="A47" s="132" t="s">
        <v>62</v>
      </c>
      <c r="B47" s="132"/>
      <c r="C47" s="132"/>
      <c r="D47" s="132"/>
      <c r="E47" s="132"/>
      <c r="F47" s="132"/>
    </row>
    <row r="48" spans="1:6" x14ac:dyDescent="0.25">
      <c r="A48" s="131" t="s">
        <v>63</v>
      </c>
      <c r="B48" s="132"/>
      <c r="C48" s="132"/>
      <c r="D48" s="132"/>
      <c r="E48" s="132"/>
      <c r="F48" s="132"/>
    </row>
    <row r="50" spans="1:6" x14ac:dyDescent="0.25">
      <c r="A50" s="141" t="s">
        <v>64</v>
      </c>
      <c r="B50" s="139"/>
      <c r="C50" s="43"/>
      <c r="D50" s="69"/>
      <c r="E50" s="145"/>
      <c r="F50" s="147"/>
    </row>
    <row r="51" spans="1:6" x14ac:dyDescent="0.25">
      <c r="A51" s="45" t="s">
        <v>65</v>
      </c>
      <c r="B51" s="46" t="s">
        <v>66</v>
      </c>
      <c r="C51" s="43"/>
      <c r="D51" s="69"/>
      <c r="E51" s="47" t="s">
        <v>33</v>
      </c>
      <c r="F51" s="44" t="s">
        <v>54</v>
      </c>
    </row>
    <row r="52" spans="1:6" x14ac:dyDescent="0.25">
      <c r="A52" s="51" t="s">
        <v>35</v>
      </c>
      <c r="B52" s="51" t="s">
        <v>67</v>
      </c>
      <c r="C52" s="63"/>
      <c r="D52" s="64"/>
      <c r="E52" s="70">
        <v>0.2</v>
      </c>
      <c r="F52" s="2">
        <f t="shared" ref="F52:F58" si="0">IFERROR(ROUND(($F$31+$F$42)*E52,2),"ERRO")</f>
        <v>332.39</v>
      </c>
    </row>
    <row r="53" spans="1:6" x14ac:dyDescent="0.25">
      <c r="A53" s="39" t="s">
        <v>37</v>
      </c>
      <c r="B53" s="51" t="s">
        <v>68</v>
      </c>
      <c r="C53" s="63"/>
      <c r="D53" s="64"/>
      <c r="E53" s="13">
        <v>2.5000000000000001E-2</v>
      </c>
      <c r="F53" s="2">
        <f t="shared" si="0"/>
        <v>41.55</v>
      </c>
    </row>
    <row r="54" spans="1:6" x14ac:dyDescent="0.25">
      <c r="A54" s="39" t="s">
        <v>39</v>
      </c>
      <c r="B54" s="51" t="s">
        <v>69</v>
      </c>
      <c r="C54" s="63"/>
      <c r="D54" s="64"/>
      <c r="E54" s="13">
        <v>0.06</v>
      </c>
      <c r="F54" s="2">
        <f t="shared" si="0"/>
        <v>99.72</v>
      </c>
    </row>
    <row r="55" spans="1:6" x14ac:dyDescent="0.25">
      <c r="A55" s="39" t="s">
        <v>41</v>
      </c>
      <c r="B55" s="51" t="s">
        <v>70</v>
      </c>
      <c r="C55" s="63"/>
      <c r="D55" s="64"/>
      <c r="E55" s="13">
        <v>1.4999999999999999E-2</v>
      </c>
      <c r="F55" s="2">
        <f t="shared" si="0"/>
        <v>24.93</v>
      </c>
    </row>
    <row r="56" spans="1:6" x14ac:dyDescent="0.25">
      <c r="A56" s="39" t="s">
        <v>43</v>
      </c>
      <c r="B56" s="51" t="s">
        <v>71</v>
      </c>
      <c r="C56" s="63"/>
      <c r="D56" s="64"/>
      <c r="E56" s="13">
        <v>0.01</v>
      </c>
      <c r="F56" s="2">
        <f t="shared" si="0"/>
        <v>16.62</v>
      </c>
    </row>
    <row r="57" spans="1:6" x14ac:dyDescent="0.25">
      <c r="A57" s="39" t="s">
        <v>72</v>
      </c>
      <c r="B57" s="51" t="s">
        <v>73</v>
      </c>
      <c r="C57" s="63"/>
      <c r="D57" s="64"/>
      <c r="E57" s="13">
        <v>6.0000000000000001E-3</v>
      </c>
      <c r="F57" s="2">
        <f t="shared" si="0"/>
        <v>9.9700000000000006</v>
      </c>
    </row>
    <row r="58" spans="1:6" x14ac:dyDescent="0.25">
      <c r="A58" s="65" t="s">
        <v>45</v>
      </c>
      <c r="B58" s="53" t="s">
        <v>74</v>
      </c>
      <c r="C58" s="15"/>
      <c r="D58" s="54"/>
      <c r="E58" s="13">
        <v>2E-3</v>
      </c>
      <c r="F58" s="2">
        <f t="shared" si="0"/>
        <v>3.32</v>
      </c>
    </row>
    <row r="59" spans="1:6" x14ac:dyDescent="0.25">
      <c r="A59" s="141" t="s">
        <v>75</v>
      </c>
      <c r="B59" s="139"/>
      <c r="C59" s="43"/>
      <c r="D59" s="69"/>
      <c r="E59" s="71">
        <f>SUM(E52:E58)</f>
        <v>0.31800000000000006</v>
      </c>
      <c r="F59" s="3">
        <f>IFERROR(SUM(F52:F58),"ERRO")</f>
        <v>528.5</v>
      </c>
    </row>
    <row r="60" spans="1:6" x14ac:dyDescent="0.25">
      <c r="A60" s="50" t="s">
        <v>76</v>
      </c>
      <c r="B60" s="53" t="s">
        <v>77</v>
      </c>
      <c r="C60" s="15"/>
      <c r="D60" s="54"/>
      <c r="E60" s="70">
        <v>0.08</v>
      </c>
      <c r="F60" s="2">
        <f>IFERROR(ROUND(($F$31+$F$42)*E60,2),"ERRO")</f>
        <v>132.96</v>
      </c>
    </row>
    <row r="61" spans="1:6" x14ac:dyDescent="0.25">
      <c r="A61" s="141" t="s">
        <v>47</v>
      </c>
      <c r="B61" s="142"/>
      <c r="C61" s="49"/>
      <c r="D61" s="47"/>
      <c r="E61" s="71">
        <f>SUM(E59:E60)</f>
        <v>0.39800000000000008</v>
      </c>
      <c r="F61" s="3">
        <f>IFERROR(SUM(F59:F60),"ERRO")</f>
        <v>661.46</v>
      </c>
    </row>
    <row r="62" spans="1:6" x14ac:dyDescent="0.25">
      <c r="A62" s="132" t="s">
        <v>78</v>
      </c>
      <c r="B62" s="132"/>
      <c r="C62" s="132"/>
      <c r="D62" s="132"/>
      <c r="E62" s="132"/>
      <c r="F62" s="132"/>
    </row>
    <row r="63" spans="1:6" x14ac:dyDescent="0.25">
      <c r="A63" s="146" t="s">
        <v>79</v>
      </c>
      <c r="B63" s="132"/>
      <c r="C63" s="132"/>
      <c r="D63" s="132"/>
      <c r="E63" s="132"/>
      <c r="F63" s="132"/>
    </row>
    <row r="64" spans="1:6" x14ac:dyDescent="0.25">
      <c r="A64" s="132" t="s">
        <v>80</v>
      </c>
      <c r="B64" s="132"/>
      <c r="C64" s="132"/>
      <c r="D64" s="132"/>
      <c r="E64" s="132"/>
      <c r="F64" s="132"/>
    </row>
    <row r="65" spans="1:6" x14ac:dyDescent="0.25">
      <c r="A65" s="16"/>
      <c r="B65" s="16"/>
      <c r="C65" s="16"/>
      <c r="D65" s="16"/>
      <c r="E65" s="16"/>
      <c r="F65" s="16"/>
    </row>
    <row r="66" spans="1:6" x14ac:dyDescent="0.25">
      <c r="A66" s="144" t="s">
        <v>81</v>
      </c>
      <c r="B66" s="144"/>
      <c r="C66" s="86"/>
      <c r="D66" s="86"/>
      <c r="E66" s="85"/>
      <c r="F66" s="89">
        <v>2</v>
      </c>
    </row>
    <row r="67" spans="1:6" x14ac:dyDescent="0.25">
      <c r="A67" s="148" t="s">
        <v>82</v>
      </c>
      <c r="B67" s="148"/>
      <c r="C67" s="90"/>
      <c r="D67" s="90"/>
      <c r="E67" s="87"/>
      <c r="F67" s="79">
        <v>4.3</v>
      </c>
    </row>
    <row r="68" spans="1:6" x14ac:dyDescent="0.25">
      <c r="A68" s="148" t="s">
        <v>83</v>
      </c>
      <c r="B68" s="148"/>
      <c r="C68" s="90"/>
      <c r="D68" s="90"/>
      <c r="E68" s="87"/>
      <c r="F68" s="88">
        <v>22</v>
      </c>
    </row>
    <row r="69" spans="1:6" x14ac:dyDescent="0.25">
      <c r="A69" s="148" t="s">
        <v>84</v>
      </c>
      <c r="B69" s="148"/>
      <c r="C69" s="90"/>
      <c r="D69" s="90"/>
      <c r="E69" s="87"/>
      <c r="F69" s="91">
        <v>0.06</v>
      </c>
    </row>
    <row r="70" spans="1:6" x14ac:dyDescent="0.25">
      <c r="A70" s="148" t="s">
        <v>85</v>
      </c>
      <c r="B70" s="148"/>
      <c r="C70" s="90"/>
      <c r="D70" s="90"/>
      <c r="E70" s="87"/>
      <c r="F70" s="79">
        <v>18.2</v>
      </c>
    </row>
    <row r="71" spans="1:6" x14ac:dyDescent="0.25">
      <c r="A71" s="148" t="s">
        <v>86</v>
      </c>
      <c r="B71" s="148"/>
      <c r="C71" s="90"/>
      <c r="D71" s="90"/>
      <c r="E71" s="87"/>
      <c r="F71" s="91">
        <v>0.11</v>
      </c>
    </row>
    <row r="72" spans="1:6" x14ac:dyDescent="0.25">
      <c r="A72" s="16"/>
    </row>
    <row r="73" spans="1:6" x14ac:dyDescent="0.25">
      <c r="A73" s="141" t="s">
        <v>87</v>
      </c>
      <c r="B73" s="139"/>
      <c r="C73" s="43"/>
      <c r="D73" s="69"/>
      <c r="E73" s="142"/>
      <c r="F73" s="145"/>
    </row>
    <row r="74" spans="1:6" x14ac:dyDescent="0.25">
      <c r="A74" s="45" t="s">
        <v>88</v>
      </c>
      <c r="B74" s="46" t="s">
        <v>89</v>
      </c>
      <c r="C74" s="43"/>
      <c r="D74" s="69"/>
      <c r="E74" s="56" t="s">
        <v>33</v>
      </c>
      <c r="F74" s="23" t="s">
        <v>54</v>
      </c>
    </row>
    <row r="75" spans="1:6" x14ac:dyDescent="0.25">
      <c r="A75" s="51" t="s">
        <v>35</v>
      </c>
      <c r="B75" s="51" t="s">
        <v>90</v>
      </c>
      <c r="C75" s="63"/>
      <c r="D75" s="64"/>
      <c r="E75" s="64"/>
      <c r="F75" s="2">
        <f>IFERROR(IF(ROUND(F66*F67*F68,2)&gt;ROUND(F25*F69,2),ROUND((F66*F67*F68)-(F25*F69),2),0),"ERRO")</f>
        <v>106.4</v>
      </c>
    </row>
    <row r="76" spans="1:6" x14ac:dyDescent="0.25">
      <c r="A76" s="39" t="s">
        <v>37</v>
      </c>
      <c r="B76" s="51" t="s">
        <v>91</v>
      </c>
      <c r="C76" s="63"/>
      <c r="D76" s="64"/>
      <c r="E76" s="39"/>
      <c r="F76" s="2">
        <f>IFERROR(ROUND((F68*F70)-((F68*F70)*F71),2),"ERRO")</f>
        <v>356.36</v>
      </c>
    </row>
    <row r="77" spans="1:6" x14ac:dyDescent="0.25">
      <c r="A77" s="39" t="s">
        <v>39</v>
      </c>
      <c r="B77" s="51" t="s">
        <v>92</v>
      </c>
      <c r="C77" s="63"/>
      <c r="D77" s="64"/>
      <c r="E77" s="39"/>
      <c r="F77" s="12">
        <v>16</v>
      </c>
    </row>
    <row r="78" spans="1:6" x14ac:dyDescent="0.25">
      <c r="A78" s="39" t="s">
        <v>41</v>
      </c>
      <c r="B78" s="51" t="s">
        <v>93</v>
      </c>
      <c r="C78" s="63"/>
      <c r="D78" s="64"/>
      <c r="E78" s="39"/>
      <c r="F78" s="12">
        <v>0</v>
      </c>
    </row>
    <row r="79" spans="1:6" x14ac:dyDescent="0.25">
      <c r="A79" s="39" t="s">
        <v>43</v>
      </c>
      <c r="B79" s="53" t="s">
        <v>94</v>
      </c>
      <c r="C79" s="15"/>
      <c r="D79" s="54"/>
      <c r="E79" s="39"/>
      <c r="F79" s="12">
        <v>2.54</v>
      </c>
    </row>
    <row r="80" spans="1:6" x14ac:dyDescent="0.25">
      <c r="A80" s="53" t="s">
        <v>72</v>
      </c>
      <c r="B80" s="66" t="s">
        <v>245</v>
      </c>
      <c r="C80" s="67"/>
      <c r="D80" s="68"/>
      <c r="E80" s="64"/>
      <c r="F80" s="12">
        <v>3.5</v>
      </c>
    </row>
    <row r="81" spans="1:6" x14ac:dyDescent="0.25">
      <c r="A81" s="141" t="s">
        <v>47</v>
      </c>
      <c r="B81" s="130"/>
      <c r="C81" s="40"/>
      <c r="D81" s="56"/>
      <c r="E81" s="47"/>
      <c r="F81" s="3">
        <f>SUM(F75:F80)</f>
        <v>484.8</v>
      </c>
    </row>
    <row r="82" spans="1:6" x14ac:dyDescent="0.25">
      <c r="A82" s="132" t="s">
        <v>95</v>
      </c>
      <c r="B82" s="132"/>
      <c r="C82" s="132"/>
      <c r="D82" s="132"/>
      <c r="E82" s="132"/>
      <c r="F82" s="132"/>
    </row>
    <row r="83" spans="1:6" x14ac:dyDescent="0.25">
      <c r="A83" s="132" t="s">
        <v>96</v>
      </c>
      <c r="B83" s="132"/>
      <c r="C83" s="132"/>
      <c r="D83" s="132"/>
      <c r="E83" s="132"/>
      <c r="F83" s="132"/>
    </row>
    <row r="85" spans="1:6" x14ac:dyDescent="0.25">
      <c r="A85" s="141" t="s">
        <v>97</v>
      </c>
      <c r="B85" s="139"/>
      <c r="C85" s="43"/>
      <c r="D85" s="69"/>
      <c r="E85" s="142"/>
      <c r="F85" s="145"/>
    </row>
    <row r="86" spans="1:6" x14ac:dyDescent="0.25">
      <c r="A86" s="45">
        <v>2</v>
      </c>
      <c r="B86" s="46" t="s">
        <v>98</v>
      </c>
      <c r="C86" s="43"/>
      <c r="D86" s="69"/>
      <c r="E86" s="47"/>
      <c r="F86" s="44" t="s">
        <v>54</v>
      </c>
    </row>
    <row r="87" spans="1:6" x14ac:dyDescent="0.25">
      <c r="A87" s="51" t="s">
        <v>52</v>
      </c>
      <c r="B87" s="51" t="s">
        <v>99</v>
      </c>
      <c r="C87" s="63"/>
      <c r="D87" s="64"/>
      <c r="E87" s="64"/>
      <c r="F87" s="2">
        <f>F42</f>
        <v>281.94</v>
      </c>
    </row>
    <row r="88" spans="1:6" x14ac:dyDescent="0.25">
      <c r="A88" s="39" t="s">
        <v>65</v>
      </c>
      <c r="B88" s="51" t="s">
        <v>66</v>
      </c>
      <c r="C88" s="63"/>
      <c r="D88" s="64"/>
      <c r="E88" s="39"/>
      <c r="F88" s="2">
        <f>F61</f>
        <v>661.46</v>
      </c>
    </row>
    <row r="89" spans="1:6" x14ac:dyDescent="0.25">
      <c r="A89" s="65" t="s">
        <v>88</v>
      </c>
      <c r="B89" s="53" t="s">
        <v>89</v>
      </c>
      <c r="C89" s="15"/>
      <c r="D89" s="54"/>
      <c r="E89" s="39"/>
      <c r="F89" s="2">
        <f>F81</f>
        <v>484.8</v>
      </c>
    </row>
    <row r="90" spans="1:6" x14ac:dyDescent="0.25">
      <c r="A90" s="141" t="s">
        <v>100</v>
      </c>
      <c r="B90" s="142"/>
      <c r="C90" s="49"/>
      <c r="D90" s="47"/>
      <c r="E90" s="47"/>
      <c r="F90" s="3">
        <f>IFERROR(SUM(F87:F89),"ERRO")</f>
        <v>1428.2</v>
      </c>
    </row>
    <row r="91" spans="1:6" x14ac:dyDescent="0.25">
      <c r="A91" s="41"/>
    </row>
    <row r="92" spans="1:6" x14ac:dyDescent="0.25">
      <c r="A92" s="131" t="s">
        <v>101</v>
      </c>
      <c r="B92" s="131"/>
      <c r="C92" s="131"/>
      <c r="D92" s="131"/>
      <c r="E92" s="131"/>
      <c r="F92" s="131"/>
    </row>
    <row r="93" spans="1:6" x14ac:dyDescent="0.25">
      <c r="A93" s="41"/>
      <c r="B93" s="41"/>
      <c r="C93" s="41"/>
      <c r="D93" s="41"/>
      <c r="E93" s="41"/>
      <c r="F93" s="41"/>
    </row>
    <row r="94" spans="1:6" x14ac:dyDescent="0.25">
      <c r="A94" s="141" t="s">
        <v>102</v>
      </c>
      <c r="B94" s="139"/>
      <c r="C94" s="43"/>
      <c r="D94" s="69"/>
      <c r="E94" s="145"/>
      <c r="F94" s="147"/>
    </row>
    <row r="95" spans="1:6" x14ac:dyDescent="0.25">
      <c r="A95" s="45">
        <v>3</v>
      </c>
      <c r="B95" s="46" t="s">
        <v>103</v>
      </c>
      <c r="C95" s="43"/>
      <c r="D95" s="69"/>
      <c r="E95" s="47" t="s">
        <v>33</v>
      </c>
      <c r="F95" s="44" t="s">
        <v>54</v>
      </c>
    </row>
    <row r="96" spans="1:6" x14ac:dyDescent="0.25">
      <c r="A96" s="51" t="s">
        <v>35</v>
      </c>
      <c r="B96" s="51" t="s">
        <v>104</v>
      </c>
      <c r="C96" s="63"/>
      <c r="D96" s="64"/>
      <c r="E96" s="70">
        <v>4.5999999999999999E-3</v>
      </c>
      <c r="F96" s="2">
        <f t="shared" ref="F96:F101" si="1">IFERROR(ROUND($F$31*E96,2),"ERRO")</f>
        <v>6.35</v>
      </c>
    </row>
    <row r="97" spans="1:6" x14ac:dyDescent="0.25">
      <c r="A97" s="39" t="s">
        <v>37</v>
      </c>
      <c r="B97" s="51" t="s">
        <v>105</v>
      </c>
      <c r="C97" s="63"/>
      <c r="D97" s="64"/>
      <c r="E97" s="13">
        <v>2.9999999999999997E-4</v>
      </c>
      <c r="F97" s="2">
        <f t="shared" si="1"/>
        <v>0.41</v>
      </c>
    </row>
    <row r="98" spans="1:6" x14ac:dyDescent="0.25">
      <c r="A98" s="39" t="s">
        <v>39</v>
      </c>
      <c r="B98" s="51" t="s">
        <v>106</v>
      </c>
      <c r="C98" s="63"/>
      <c r="D98" s="64"/>
      <c r="E98" s="13">
        <v>3.4700000000000002E-2</v>
      </c>
      <c r="F98" s="2">
        <f t="shared" si="1"/>
        <v>47.89</v>
      </c>
    </row>
    <row r="99" spans="1:6" x14ac:dyDescent="0.25">
      <c r="A99" s="39" t="s">
        <v>41</v>
      </c>
      <c r="B99" s="51" t="s">
        <v>107</v>
      </c>
      <c r="C99" s="63"/>
      <c r="D99" s="64"/>
      <c r="E99" s="13">
        <v>1.9400000000000001E-2</v>
      </c>
      <c r="F99" s="2">
        <f t="shared" si="1"/>
        <v>26.77</v>
      </c>
    </row>
    <row r="100" spans="1:6" x14ac:dyDescent="0.25">
      <c r="A100" s="39" t="s">
        <v>43</v>
      </c>
      <c r="B100" s="51" t="s">
        <v>108</v>
      </c>
      <c r="C100" s="63"/>
      <c r="D100" s="64"/>
      <c r="E100" s="13">
        <v>7.1000000000000004E-3</v>
      </c>
      <c r="F100" s="2">
        <f t="shared" si="1"/>
        <v>9.8000000000000007</v>
      </c>
    </row>
    <row r="101" spans="1:6" x14ac:dyDescent="0.25">
      <c r="A101" s="65" t="s">
        <v>72</v>
      </c>
      <c r="B101" s="53" t="s">
        <v>109</v>
      </c>
      <c r="C101" s="15"/>
      <c r="D101" s="54"/>
      <c r="E101" s="13">
        <v>2.0000000000000001E-4</v>
      </c>
      <c r="F101" s="2">
        <f t="shared" si="1"/>
        <v>0.28000000000000003</v>
      </c>
    </row>
    <row r="102" spans="1:6" x14ac:dyDescent="0.25">
      <c r="A102" s="141" t="s">
        <v>100</v>
      </c>
      <c r="B102" s="142"/>
      <c r="C102" s="49"/>
      <c r="D102" s="47"/>
      <c r="E102" s="47"/>
      <c r="F102" s="3">
        <f>IFERROR(SUM(F96:F101),"ERRO")</f>
        <v>91.5</v>
      </c>
    </row>
    <row r="104" spans="1:6" x14ac:dyDescent="0.25">
      <c r="A104" s="131" t="s">
        <v>110</v>
      </c>
      <c r="B104" s="131"/>
      <c r="C104" s="131"/>
      <c r="D104" s="131"/>
      <c r="E104" s="131"/>
      <c r="F104" s="131"/>
    </row>
    <row r="105" spans="1:6" x14ac:dyDescent="0.25">
      <c r="A105" s="131" t="s">
        <v>111</v>
      </c>
      <c r="B105" s="131"/>
      <c r="C105" s="131"/>
      <c r="D105" s="131"/>
      <c r="E105" s="131"/>
      <c r="F105" s="131"/>
    </row>
    <row r="106" spans="1:6" x14ac:dyDescent="0.25">
      <c r="A106" s="132" t="s">
        <v>112</v>
      </c>
      <c r="B106" s="132"/>
      <c r="C106" s="132"/>
      <c r="D106" s="132"/>
      <c r="E106" s="132"/>
      <c r="F106" s="132"/>
    </row>
    <row r="107" spans="1:6" x14ac:dyDescent="0.25">
      <c r="A107" s="131" t="s">
        <v>113</v>
      </c>
      <c r="B107" s="132"/>
      <c r="C107" s="132"/>
      <c r="D107" s="132"/>
      <c r="E107" s="132"/>
      <c r="F107" s="132"/>
    </row>
    <row r="109" spans="1:6" x14ac:dyDescent="0.25">
      <c r="A109" s="141" t="s">
        <v>114</v>
      </c>
      <c r="B109" s="139"/>
      <c r="C109" s="43"/>
      <c r="D109" s="69"/>
      <c r="E109" s="145"/>
      <c r="F109" s="147"/>
    </row>
    <row r="110" spans="1:6" x14ac:dyDescent="0.25">
      <c r="A110" s="45" t="s">
        <v>115</v>
      </c>
      <c r="B110" s="46" t="s">
        <v>116</v>
      </c>
      <c r="C110" s="43"/>
      <c r="D110" s="69"/>
      <c r="E110" s="47" t="s">
        <v>33</v>
      </c>
      <c r="F110" s="44" t="s">
        <v>54</v>
      </c>
    </row>
    <row r="111" spans="1:6" x14ac:dyDescent="0.25">
      <c r="A111" s="51" t="s">
        <v>35</v>
      </c>
      <c r="B111" s="51" t="s">
        <v>117</v>
      </c>
      <c r="C111" s="63"/>
      <c r="D111" s="64"/>
      <c r="E111" s="70">
        <v>9.0749999999999997E-2</v>
      </c>
      <c r="F111" s="2">
        <f t="shared" ref="F111:F116" si="2">IFERROR(ROUND(($F$31+$F$90+$F$102)*E111,2),"ERRO")</f>
        <v>263.14999999999998</v>
      </c>
    </row>
    <row r="112" spans="1:6" x14ac:dyDescent="0.25">
      <c r="A112" s="39" t="s">
        <v>37</v>
      </c>
      <c r="B112" s="51" t="s">
        <v>118</v>
      </c>
      <c r="C112" s="63"/>
      <c r="D112" s="64"/>
      <c r="E112" s="13">
        <v>1.6299999999999999E-2</v>
      </c>
      <c r="F112" s="2">
        <f t="shared" si="2"/>
        <v>47.27</v>
      </c>
    </row>
    <row r="113" spans="1:6" x14ac:dyDescent="0.25">
      <c r="A113" s="39" t="s">
        <v>39</v>
      </c>
      <c r="B113" s="51" t="s">
        <v>119</v>
      </c>
      <c r="C113" s="63"/>
      <c r="D113" s="64"/>
      <c r="E113" s="13">
        <v>2.0000000000000001E-4</v>
      </c>
      <c r="F113" s="2">
        <f t="shared" si="2"/>
        <v>0.57999999999999996</v>
      </c>
    </row>
    <row r="114" spans="1:6" x14ac:dyDescent="0.25">
      <c r="A114" s="39" t="s">
        <v>41</v>
      </c>
      <c r="B114" s="51" t="s">
        <v>120</v>
      </c>
      <c r="C114" s="63"/>
      <c r="D114" s="64"/>
      <c r="E114" s="13">
        <v>3.3E-3</v>
      </c>
      <c r="F114" s="2">
        <f t="shared" si="2"/>
        <v>9.57</v>
      </c>
    </row>
    <row r="115" spans="1:6" x14ac:dyDescent="0.25">
      <c r="A115" s="39" t="s">
        <v>43</v>
      </c>
      <c r="B115" s="51" t="s">
        <v>121</v>
      </c>
      <c r="C115" s="63"/>
      <c r="D115" s="64"/>
      <c r="E115" s="13">
        <v>5.5000000000000003E-4</v>
      </c>
      <c r="F115" s="2">
        <f t="shared" si="2"/>
        <v>1.59</v>
      </c>
    </row>
    <row r="116" spans="1:6" x14ac:dyDescent="0.25">
      <c r="A116" s="53" t="s">
        <v>72</v>
      </c>
      <c r="B116" s="72" t="s">
        <v>122</v>
      </c>
      <c r="C116" s="73"/>
      <c r="D116" s="74"/>
      <c r="E116" s="70">
        <v>0</v>
      </c>
      <c r="F116" s="2">
        <f t="shared" si="2"/>
        <v>0</v>
      </c>
    </row>
    <row r="117" spans="1:6" x14ac:dyDescent="0.25">
      <c r="A117" s="141" t="s">
        <v>47</v>
      </c>
      <c r="B117" s="142"/>
      <c r="C117" s="49"/>
      <c r="D117" s="47"/>
      <c r="E117" s="47"/>
      <c r="F117" s="3">
        <f>IFERROR(SUM(F111:F116),"ERRO")</f>
        <v>322.15999999999991</v>
      </c>
    </row>
    <row r="118" spans="1:6" x14ac:dyDescent="0.25">
      <c r="A118" s="41"/>
      <c r="B118" s="41"/>
      <c r="C118" s="41"/>
      <c r="D118" s="41"/>
      <c r="E118" s="41"/>
      <c r="F118" s="41"/>
    </row>
    <row r="119" spans="1:6" x14ac:dyDescent="0.25">
      <c r="A119" s="141" t="s">
        <v>123</v>
      </c>
      <c r="B119" s="139"/>
      <c r="C119" s="43"/>
      <c r="D119" s="69"/>
      <c r="E119" s="145"/>
      <c r="F119" s="147"/>
    </row>
    <row r="120" spans="1:6" x14ac:dyDescent="0.25">
      <c r="A120" s="45" t="s">
        <v>124</v>
      </c>
      <c r="B120" s="46" t="s">
        <v>125</v>
      </c>
      <c r="C120" s="43"/>
      <c r="D120" s="69"/>
      <c r="E120" s="47" t="s">
        <v>33</v>
      </c>
      <c r="F120" s="44" t="s">
        <v>54</v>
      </c>
    </row>
    <row r="121" spans="1:6" x14ac:dyDescent="0.25">
      <c r="A121" s="53" t="s">
        <v>35</v>
      </c>
      <c r="B121" s="53" t="s">
        <v>126</v>
      </c>
      <c r="C121" s="15"/>
      <c r="D121" s="54"/>
      <c r="E121" s="75">
        <v>0</v>
      </c>
      <c r="F121" s="2">
        <f>IFERROR(ROUND(($F$31+$F$90+$F$102)*E121,2),"ERRO")</f>
        <v>0</v>
      </c>
    </row>
    <row r="122" spans="1:6" x14ac:dyDescent="0.25">
      <c r="A122" s="141" t="s">
        <v>47</v>
      </c>
      <c r="B122" s="142"/>
      <c r="C122" s="49"/>
      <c r="D122" s="47"/>
      <c r="E122" s="47"/>
      <c r="F122" s="3">
        <f>IFERROR(SUM(F121),"ERRO")</f>
        <v>0</v>
      </c>
    </row>
    <row r="123" spans="1:6" x14ac:dyDescent="0.25">
      <c r="A123" s="48"/>
      <c r="B123" s="48"/>
      <c r="C123" s="48"/>
      <c r="D123" s="48"/>
      <c r="E123" s="48"/>
      <c r="F123" s="48"/>
    </row>
    <row r="124" spans="1:6" x14ac:dyDescent="0.25">
      <c r="A124" s="141" t="s">
        <v>127</v>
      </c>
      <c r="B124" s="139"/>
      <c r="C124" s="43"/>
      <c r="D124" s="69"/>
      <c r="E124" s="142"/>
      <c r="F124" s="145"/>
    </row>
    <row r="125" spans="1:6" x14ac:dyDescent="0.25">
      <c r="A125" s="45">
        <v>4</v>
      </c>
      <c r="B125" s="46" t="s">
        <v>128</v>
      </c>
      <c r="C125" s="43"/>
      <c r="D125" s="69"/>
      <c r="E125" s="47"/>
      <c r="F125" s="44" t="s">
        <v>54</v>
      </c>
    </row>
    <row r="126" spans="1:6" x14ac:dyDescent="0.25">
      <c r="A126" s="51" t="s">
        <v>115</v>
      </c>
      <c r="B126" s="53" t="s">
        <v>116</v>
      </c>
      <c r="C126" s="15"/>
      <c r="D126" s="54"/>
      <c r="E126" s="64"/>
      <c r="F126" s="2">
        <f>F117</f>
        <v>322.15999999999991</v>
      </c>
    </row>
    <row r="127" spans="1:6" x14ac:dyDescent="0.25">
      <c r="A127" s="53" t="s">
        <v>124</v>
      </c>
      <c r="B127" s="53" t="s">
        <v>129</v>
      </c>
      <c r="C127" s="15"/>
      <c r="D127" s="54"/>
      <c r="E127" s="64"/>
      <c r="F127" s="2">
        <f>F122</f>
        <v>0</v>
      </c>
    </row>
    <row r="128" spans="1:6" x14ac:dyDescent="0.25">
      <c r="A128" s="141" t="s">
        <v>100</v>
      </c>
      <c r="B128" s="142"/>
      <c r="C128" s="49"/>
      <c r="D128" s="47"/>
      <c r="E128" s="47"/>
      <c r="F128" s="3">
        <f>IFERROR(SUM(F126:F127),"ERRO")</f>
        <v>322.15999999999991</v>
      </c>
    </row>
    <row r="129" spans="1:7" x14ac:dyDescent="0.25">
      <c r="A129" s="101"/>
      <c r="B129" s="102"/>
      <c r="C129" s="102"/>
      <c r="D129" s="102"/>
      <c r="E129" s="102"/>
      <c r="F129" s="102"/>
    </row>
    <row r="130" spans="1:7" x14ac:dyDescent="0.25">
      <c r="A130" s="133" t="s">
        <v>130</v>
      </c>
      <c r="B130" s="133"/>
      <c r="C130" s="133"/>
      <c r="D130" s="133"/>
      <c r="E130" s="133"/>
      <c r="F130" s="133"/>
    </row>
    <row r="131" spans="1:7" x14ac:dyDescent="0.25">
      <c r="A131" s="96"/>
      <c r="B131" s="96"/>
      <c r="C131" s="96"/>
      <c r="D131" s="96"/>
      <c r="E131" s="96"/>
      <c r="F131" s="96"/>
      <c r="G131" s="22"/>
    </row>
    <row r="132" spans="1:7" x14ac:dyDescent="0.25">
      <c r="A132" s="143" t="s">
        <v>177</v>
      </c>
      <c r="B132" s="143"/>
      <c r="C132" s="92"/>
      <c r="D132" s="92"/>
      <c r="E132" s="92"/>
      <c r="F132" s="123">
        <f>IFERROR(SUM(F134:F140),"ERRO")</f>
        <v>579.61</v>
      </c>
      <c r="G132" s="22"/>
    </row>
    <row r="133" spans="1:7" x14ac:dyDescent="0.25">
      <c r="A133" s="57"/>
      <c r="B133" s="97" t="s">
        <v>179</v>
      </c>
      <c r="C133" s="97" t="s">
        <v>180</v>
      </c>
      <c r="D133" s="97" t="s">
        <v>230</v>
      </c>
      <c r="E133" s="97" t="s">
        <v>185</v>
      </c>
      <c r="F133" s="97" t="s">
        <v>183</v>
      </c>
      <c r="G133" s="22"/>
    </row>
    <row r="134" spans="1:7" ht="33.75" x14ac:dyDescent="0.25">
      <c r="A134" s="58"/>
      <c r="B134" s="77" t="s">
        <v>224</v>
      </c>
      <c r="C134" s="77" t="s">
        <v>181</v>
      </c>
      <c r="D134" s="78">
        <v>2</v>
      </c>
      <c r="E134" s="121">
        <v>147.33330000000001</v>
      </c>
      <c r="F134" s="82">
        <f>IFERROR(ROUND(D134*E134,2),"ERRO")</f>
        <v>294.67</v>
      </c>
      <c r="G134" s="22"/>
    </row>
    <row r="135" spans="1:7" ht="33.75" x14ac:dyDescent="0.25">
      <c r="A135" s="58"/>
      <c r="B135" s="77" t="s">
        <v>225</v>
      </c>
      <c r="C135" s="77" t="s">
        <v>181</v>
      </c>
      <c r="D135" s="78">
        <v>2</v>
      </c>
      <c r="E135" s="121">
        <v>65.426699999999997</v>
      </c>
      <c r="F135" s="82">
        <f t="shared" ref="F135:F139" si="3">IFERROR(ROUND(D135*E135,2),"ERRO")</f>
        <v>130.85</v>
      </c>
      <c r="G135" s="22"/>
    </row>
    <row r="136" spans="1:7" ht="22.5" x14ac:dyDescent="0.25">
      <c r="A136" s="58"/>
      <c r="B136" s="77" t="s">
        <v>226</v>
      </c>
      <c r="C136" s="77" t="s">
        <v>181</v>
      </c>
      <c r="D136" s="78">
        <v>2</v>
      </c>
      <c r="E136" s="121">
        <v>15.333299999999999</v>
      </c>
      <c r="F136" s="82">
        <f t="shared" si="3"/>
        <v>30.67</v>
      </c>
      <c r="G136" s="22"/>
    </row>
    <row r="137" spans="1:7" ht="22.5" x14ac:dyDescent="0.25">
      <c r="A137" s="58"/>
      <c r="B137" s="80" t="s">
        <v>227</v>
      </c>
      <c r="C137" s="80" t="s">
        <v>181</v>
      </c>
      <c r="D137" s="100">
        <v>2</v>
      </c>
      <c r="E137" s="122">
        <v>12.43</v>
      </c>
      <c r="F137" s="82">
        <f t="shared" si="3"/>
        <v>24.86</v>
      </c>
      <c r="G137" s="22"/>
    </row>
    <row r="138" spans="1:7" ht="22.5" x14ac:dyDescent="0.25">
      <c r="A138" s="58"/>
      <c r="B138" s="77" t="s">
        <v>235</v>
      </c>
      <c r="C138" s="77" t="s">
        <v>184</v>
      </c>
      <c r="D138" s="78">
        <v>4</v>
      </c>
      <c r="E138" s="121">
        <v>16.556699999999999</v>
      </c>
      <c r="F138" s="82">
        <f t="shared" si="3"/>
        <v>66.23</v>
      </c>
      <c r="G138" s="22"/>
    </row>
    <row r="139" spans="1:7" ht="33.75" x14ac:dyDescent="0.25">
      <c r="A139" s="58"/>
      <c r="B139" s="80" t="s">
        <v>228</v>
      </c>
      <c r="C139" s="80" t="s">
        <v>184</v>
      </c>
      <c r="D139" s="100">
        <v>1</v>
      </c>
      <c r="E139" s="122">
        <v>32.333300000000001</v>
      </c>
      <c r="F139" s="82">
        <f t="shared" si="3"/>
        <v>32.33</v>
      </c>
      <c r="G139" s="22"/>
    </row>
    <row r="140" spans="1:7" x14ac:dyDescent="0.25">
      <c r="A140" s="58"/>
      <c r="B140" s="77" t="s">
        <v>229</v>
      </c>
      <c r="C140" s="77" t="s">
        <v>182</v>
      </c>
      <c r="D140" s="77" t="s">
        <v>182</v>
      </c>
      <c r="E140" s="82" t="s">
        <v>182</v>
      </c>
      <c r="F140" s="121">
        <v>0</v>
      </c>
      <c r="G140" s="22"/>
    </row>
    <row r="141" spans="1:7" x14ac:dyDescent="0.25">
      <c r="A141" s="60"/>
      <c r="B141" s="60"/>
      <c r="C141" s="60"/>
      <c r="D141" s="60"/>
      <c r="E141" s="60"/>
      <c r="F141" s="59"/>
      <c r="G141" s="22"/>
    </row>
    <row r="142" spans="1:7" x14ac:dyDescent="0.25">
      <c r="A142" s="143" t="s">
        <v>178</v>
      </c>
      <c r="B142" s="143"/>
      <c r="C142" s="92"/>
      <c r="D142" s="92"/>
      <c r="E142" s="92"/>
      <c r="F142" s="123">
        <f>IFERROR(SUM(F144:F170),"ERRO")</f>
        <v>17130.63</v>
      </c>
      <c r="G142" s="22"/>
    </row>
    <row r="143" spans="1:7" x14ac:dyDescent="0.25">
      <c r="A143" s="96"/>
      <c r="B143" s="97" t="s">
        <v>179</v>
      </c>
      <c r="C143" s="97" t="s">
        <v>180</v>
      </c>
      <c r="D143" s="97" t="s">
        <v>230</v>
      </c>
      <c r="E143" s="97" t="s">
        <v>185</v>
      </c>
      <c r="F143" s="97" t="s">
        <v>183</v>
      </c>
      <c r="G143" s="22"/>
    </row>
    <row r="144" spans="1:7" ht="33.75" x14ac:dyDescent="0.25">
      <c r="A144" s="96"/>
      <c r="B144" s="77" t="s">
        <v>186</v>
      </c>
      <c r="C144" s="77" t="s">
        <v>187</v>
      </c>
      <c r="D144" s="78">
        <v>468</v>
      </c>
      <c r="E144" s="121">
        <v>1.778</v>
      </c>
      <c r="F144" s="82">
        <f>IFERROR(ROUND(D144*E144,2),"ERRO")</f>
        <v>832.1</v>
      </c>
      <c r="G144" s="22"/>
    </row>
    <row r="145" spans="1:7" x14ac:dyDescent="0.25">
      <c r="A145" s="96"/>
      <c r="B145" s="77" t="s">
        <v>188</v>
      </c>
      <c r="C145" s="77" t="s">
        <v>189</v>
      </c>
      <c r="D145" s="78">
        <v>24</v>
      </c>
      <c r="E145" s="121">
        <v>8.1724999999999994</v>
      </c>
      <c r="F145" s="82">
        <f t="shared" ref="F145:F169" si="4">IFERROR(ROUND(D145*E145,2),"ERRO")</f>
        <v>196.14</v>
      </c>
      <c r="G145" s="22"/>
    </row>
    <row r="146" spans="1:7" ht="22.5" x14ac:dyDescent="0.25">
      <c r="A146" s="96"/>
      <c r="B146" s="77" t="s">
        <v>190</v>
      </c>
      <c r="C146" s="77" t="s">
        <v>191</v>
      </c>
      <c r="D146" s="78">
        <v>52</v>
      </c>
      <c r="E146" s="121">
        <v>2.2000000000000002</v>
      </c>
      <c r="F146" s="82">
        <f t="shared" si="4"/>
        <v>114.4</v>
      </c>
      <c r="G146" s="22"/>
    </row>
    <row r="147" spans="1:7" ht="22.5" x14ac:dyDescent="0.25">
      <c r="A147" s="96"/>
      <c r="B147" s="77" t="s">
        <v>192</v>
      </c>
      <c r="C147" s="77" t="s">
        <v>181</v>
      </c>
      <c r="D147" s="78">
        <v>182</v>
      </c>
      <c r="E147" s="121">
        <v>0.84330000000000005</v>
      </c>
      <c r="F147" s="82">
        <f t="shared" si="4"/>
        <v>153.47999999999999</v>
      </c>
      <c r="G147" s="22"/>
    </row>
    <row r="148" spans="1:7" x14ac:dyDescent="0.25">
      <c r="A148" s="96"/>
      <c r="B148" s="77" t="s">
        <v>193</v>
      </c>
      <c r="C148" s="77" t="s">
        <v>194</v>
      </c>
      <c r="D148" s="78">
        <v>120</v>
      </c>
      <c r="E148" s="124">
        <v>7.0133000000000001</v>
      </c>
      <c r="F148" s="82">
        <f t="shared" si="4"/>
        <v>841.6</v>
      </c>
      <c r="G148" s="22"/>
    </row>
    <row r="149" spans="1:7" x14ac:dyDescent="0.25">
      <c r="A149" s="96"/>
      <c r="B149" s="80" t="s">
        <v>195</v>
      </c>
      <c r="C149" s="80" t="s">
        <v>187</v>
      </c>
      <c r="D149" s="100">
        <v>24</v>
      </c>
      <c r="E149" s="122">
        <v>2.74</v>
      </c>
      <c r="F149" s="82">
        <f t="shared" si="4"/>
        <v>65.760000000000005</v>
      </c>
      <c r="G149" s="22"/>
    </row>
    <row r="150" spans="1:7" x14ac:dyDescent="0.25">
      <c r="A150" s="96"/>
      <c r="B150" s="77" t="s">
        <v>196</v>
      </c>
      <c r="C150" s="77" t="s">
        <v>181</v>
      </c>
      <c r="D150" s="78">
        <v>48</v>
      </c>
      <c r="E150" s="121">
        <v>9.1732999999999993</v>
      </c>
      <c r="F150" s="82">
        <f t="shared" si="4"/>
        <v>440.32</v>
      </c>
      <c r="G150" s="22"/>
    </row>
    <row r="151" spans="1:7" ht="22.5" x14ac:dyDescent="0.25">
      <c r="A151" s="96"/>
      <c r="B151" s="77" t="s">
        <v>197</v>
      </c>
      <c r="C151" s="77" t="s">
        <v>181</v>
      </c>
      <c r="D151" s="78">
        <v>12</v>
      </c>
      <c r="E151" s="121">
        <v>5.6924999999999999</v>
      </c>
      <c r="F151" s="82">
        <f t="shared" si="4"/>
        <v>68.31</v>
      </c>
      <c r="G151" s="22"/>
    </row>
    <row r="152" spans="1:7" ht="22.5" x14ac:dyDescent="0.25">
      <c r="A152" s="96"/>
      <c r="B152" s="77" t="s">
        <v>198</v>
      </c>
      <c r="C152" s="77" t="s">
        <v>199</v>
      </c>
      <c r="D152" s="78">
        <v>240</v>
      </c>
      <c r="E152" s="121">
        <v>3.9453</v>
      </c>
      <c r="F152" s="82">
        <f t="shared" si="4"/>
        <v>946.87</v>
      </c>
      <c r="G152" s="22"/>
    </row>
    <row r="153" spans="1:7" ht="22.5" x14ac:dyDescent="0.25">
      <c r="A153" s="96"/>
      <c r="B153" s="77" t="s">
        <v>200</v>
      </c>
      <c r="C153" s="77" t="s">
        <v>187</v>
      </c>
      <c r="D153" s="78">
        <v>24</v>
      </c>
      <c r="E153" s="121">
        <v>2.4300000000000002</v>
      </c>
      <c r="F153" s="82">
        <f t="shared" si="4"/>
        <v>58.32</v>
      </c>
      <c r="G153" s="22"/>
    </row>
    <row r="154" spans="1:7" ht="22.5" x14ac:dyDescent="0.25">
      <c r="A154" s="96"/>
      <c r="B154" s="77" t="s">
        <v>201</v>
      </c>
      <c r="C154" s="77" t="s">
        <v>181</v>
      </c>
      <c r="D154" s="78">
        <v>24</v>
      </c>
      <c r="E154" s="121">
        <v>8.6033000000000008</v>
      </c>
      <c r="F154" s="82">
        <f t="shared" si="4"/>
        <v>206.48</v>
      </c>
      <c r="G154" s="22"/>
    </row>
    <row r="155" spans="1:7" ht="22.5" x14ac:dyDescent="0.25">
      <c r="A155" s="96"/>
      <c r="B155" s="77" t="s">
        <v>202</v>
      </c>
      <c r="C155" s="77" t="s">
        <v>203</v>
      </c>
      <c r="D155" s="78">
        <v>24</v>
      </c>
      <c r="E155" s="121">
        <v>2.7233000000000001</v>
      </c>
      <c r="F155" s="82">
        <f t="shared" si="4"/>
        <v>65.36</v>
      </c>
      <c r="G155" s="22"/>
    </row>
    <row r="156" spans="1:7" x14ac:dyDescent="0.25">
      <c r="A156" s="96"/>
      <c r="B156" s="77" t="s">
        <v>204</v>
      </c>
      <c r="C156" s="77" t="s">
        <v>181</v>
      </c>
      <c r="D156" s="78">
        <v>2</v>
      </c>
      <c r="E156" s="121">
        <v>2.605</v>
      </c>
      <c r="F156" s="82">
        <f t="shared" si="4"/>
        <v>5.21</v>
      </c>
      <c r="G156" s="22"/>
    </row>
    <row r="157" spans="1:7" ht="22.5" x14ac:dyDescent="0.25">
      <c r="A157" s="96"/>
      <c r="B157" s="80" t="s">
        <v>205</v>
      </c>
      <c r="C157" s="80" t="s">
        <v>184</v>
      </c>
      <c r="D157" s="100">
        <v>24</v>
      </c>
      <c r="E157" s="122">
        <v>4.7967000000000004</v>
      </c>
      <c r="F157" s="82">
        <f t="shared" si="4"/>
        <v>115.12</v>
      </c>
      <c r="G157" s="22"/>
    </row>
    <row r="158" spans="1:7" ht="22.5" x14ac:dyDescent="0.25">
      <c r="A158" s="96"/>
      <c r="B158" s="77" t="s">
        <v>206</v>
      </c>
      <c r="C158" s="77" t="s">
        <v>207</v>
      </c>
      <c r="D158" s="78">
        <v>12</v>
      </c>
      <c r="E158" s="121">
        <v>9.3582999999999998</v>
      </c>
      <c r="F158" s="82">
        <f t="shared" si="4"/>
        <v>112.3</v>
      </c>
      <c r="G158" s="22"/>
    </row>
    <row r="159" spans="1:7" x14ac:dyDescent="0.25">
      <c r="A159" s="96"/>
      <c r="B159" s="77" t="s">
        <v>208</v>
      </c>
      <c r="C159" s="77" t="s">
        <v>209</v>
      </c>
      <c r="D159" s="78">
        <v>261</v>
      </c>
      <c r="E159" s="121">
        <v>6.5332999999999997</v>
      </c>
      <c r="F159" s="82">
        <f t="shared" si="4"/>
        <v>1705.19</v>
      </c>
      <c r="G159" s="22"/>
    </row>
    <row r="160" spans="1:7" ht="22.5" x14ac:dyDescent="0.25">
      <c r="A160" s="96"/>
      <c r="B160" s="77" t="s">
        <v>210</v>
      </c>
      <c r="C160" s="77" t="s">
        <v>181</v>
      </c>
      <c r="D160" s="78">
        <v>1</v>
      </c>
      <c r="E160" s="121">
        <v>40.806699999999999</v>
      </c>
      <c r="F160" s="82">
        <f t="shared" si="4"/>
        <v>40.81</v>
      </c>
      <c r="G160" s="22"/>
    </row>
    <row r="161" spans="1:7" x14ac:dyDescent="0.25">
      <c r="A161" s="96"/>
      <c r="B161" s="77" t="s">
        <v>211</v>
      </c>
      <c r="C161" s="77" t="s">
        <v>181</v>
      </c>
      <c r="D161" s="78">
        <v>2</v>
      </c>
      <c r="E161" s="121">
        <v>20.535699999999999</v>
      </c>
      <c r="F161" s="82">
        <f t="shared" si="4"/>
        <v>41.07</v>
      </c>
      <c r="G161" s="22"/>
    </row>
    <row r="162" spans="1:7" ht="22.5" x14ac:dyDescent="0.25">
      <c r="A162" s="96"/>
      <c r="B162" s="77" t="s">
        <v>212</v>
      </c>
      <c r="C162" s="77" t="s">
        <v>181</v>
      </c>
      <c r="D162" s="78">
        <v>2</v>
      </c>
      <c r="E162" s="121">
        <v>26.5092</v>
      </c>
      <c r="F162" s="82">
        <f t="shared" si="4"/>
        <v>53.02</v>
      </c>
      <c r="G162" s="22"/>
    </row>
    <row r="163" spans="1:7" ht="22.5" x14ac:dyDescent="0.25">
      <c r="A163" s="96"/>
      <c r="B163" s="77" t="s">
        <v>213</v>
      </c>
      <c r="C163" s="77" t="s">
        <v>181</v>
      </c>
      <c r="D163" s="78">
        <v>24</v>
      </c>
      <c r="E163" s="121">
        <v>5.4</v>
      </c>
      <c r="F163" s="82">
        <f t="shared" si="4"/>
        <v>129.6</v>
      </c>
      <c r="G163" s="22"/>
    </row>
    <row r="164" spans="1:7" x14ac:dyDescent="0.25">
      <c r="A164" s="96"/>
      <c r="B164" s="77" t="s">
        <v>214</v>
      </c>
      <c r="C164" s="77" t="s">
        <v>181</v>
      </c>
      <c r="D164" s="78">
        <v>8</v>
      </c>
      <c r="E164" s="121">
        <v>4.9706999999999999</v>
      </c>
      <c r="F164" s="82">
        <f t="shared" si="4"/>
        <v>39.770000000000003</v>
      </c>
      <c r="G164" s="22"/>
    </row>
    <row r="165" spans="1:7" ht="22.5" x14ac:dyDescent="0.25">
      <c r="A165" s="96"/>
      <c r="B165" s="77" t="s">
        <v>215</v>
      </c>
      <c r="C165" s="77" t="s">
        <v>181</v>
      </c>
      <c r="D165" s="78">
        <v>1</v>
      </c>
      <c r="E165" s="121">
        <v>35.3125</v>
      </c>
      <c r="F165" s="82">
        <f t="shared" si="4"/>
        <v>35.31</v>
      </c>
      <c r="G165" s="22"/>
    </row>
    <row r="166" spans="1:7" x14ac:dyDescent="0.25">
      <c r="A166" s="96"/>
      <c r="B166" s="77" t="s">
        <v>216</v>
      </c>
      <c r="C166" s="77" t="s">
        <v>181</v>
      </c>
      <c r="D166" s="78">
        <v>1</v>
      </c>
      <c r="E166" s="121">
        <v>24.168099999999999</v>
      </c>
      <c r="F166" s="82">
        <f t="shared" si="4"/>
        <v>24.17</v>
      </c>
      <c r="G166" s="22"/>
    </row>
    <row r="167" spans="1:7" ht="22.5" x14ac:dyDescent="0.25">
      <c r="A167" s="96"/>
      <c r="B167" s="80" t="s">
        <v>231</v>
      </c>
      <c r="C167" s="80" t="s">
        <v>217</v>
      </c>
      <c r="D167" s="100">
        <v>132</v>
      </c>
      <c r="E167" s="122">
        <v>8.0022000000000002</v>
      </c>
      <c r="F167" s="82">
        <f t="shared" si="4"/>
        <v>1056.29</v>
      </c>
      <c r="G167" s="22"/>
    </row>
    <row r="168" spans="1:7" ht="90" x14ac:dyDescent="0.25">
      <c r="A168" s="96"/>
      <c r="B168" s="77" t="s">
        <v>218</v>
      </c>
      <c r="C168" s="77" t="s">
        <v>219</v>
      </c>
      <c r="D168" s="78">
        <v>522</v>
      </c>
      <c r="E168" s="121">
        <v>16.77</v>
      </c>
      <c r="F168" s="82">
        <f t="shared" si="4"/>
        <v>8753.94</v>
      </c>
      <c r="G168" s="22"/>
    </row>
    <row r="169" spans="1:7" ht="22.5" x14ac:dyDescent="0.25">
      <c r="A169" s="96"/>
      <c r="B169" s="77" t="s">
        <v>220</v>
      </c>
      <c r="C169" s="77" t="s">
        <v>221</v>
      </c>
      <c r="D169" s="78">
        <v>52</v>
      </c>
      <c r="E169" s="121">
        <v>19.8017</v>
      </c>
      <c r="F169" s="82">
        <f t="shared" si="4"/>
        <v>1029.69</v>
      </c>
      <c r="G169" s="22"/>
    </row>
    <row r="170" spans="1:7" x14ac:dyDescent="0.25">
      <c r="A170" s="96"/>
      <c r="B170" s="77" t="s">
        <v>229</v>
      </c>
      <c r="C170" s="77" t="s">
        <v>182</v>
      </c>
      <c r="D170" s="78" t="s">
        <v>182</v>
      </c>
      <c r="E170" s="82" t="s">
        <v>182</v>
      </c>
      <c r="F170" s="121">
        <v>0</v>
      </c>
      <c r="G170" s="22"/>
    </row>
    <row r="171" spans="1:7" s="95" customFormat="1" x14ac:dyDescent="0.25">
      <c r="A171" s="96"/>
      <c r="B171" s="58"/>
      <c r="C171" s="58"/>
      <c r="D171" s="98"/>
      <c r="E171" s="59"/>
      <c r="F171" s="59"/>
      <c r="G171" s="22"/>
    </row>
    <row r="172" spans="1:7" s="95" customFormat="1" x14ac:dyDescent="0.25">
      <c r="A172" s="143" t="s">
        <v>232</v>
      </c>
      <c r="B172" s="143"/>
      <c r="C172" s="92"/>
      <c r="D172" s="92"/>
      <c r="E172" s="92"/>
      <c r="F172" s="123">
        <f>IFERROR(SUM(F174:F175),"ERRO")</f>
        <v>1042.3</v>
      </c>
      <c r="G172" s="22"/>
    </row>
    <row r="173" spans="1:7" s="95" customFormat="1" x14ac:dyDescent="0.25">
      <c r="A173" s="96"/>
      <c r="B173" s="97" t="s">
        <v>179</v>
      </c>
      <c r="C173" s="97" t="s">
        <v>180</v>
      </c>
      <c r="D173" s="97" t="s">
        <v>230</v>
      </c>
      <c r="E173" s="97" t="s">
        <v>185</v>
      </c>
      <c r="F173" s="97" t="s">
        <v>183</v>
      </c>
      <c r="G173" s="22"/>
    </row>
    <row r="174" spans="1:7" s="95" customFormat="1" ht="45" x14ac:dyDescent="0.25">
      <c r="A174" s="96"/>
      <c r="B174" s="77" t="s">
        <v>240</v>
      </c>
      <c r="C174" s="77" t="s">
        <v>181</v>
      </c>
      <c r="D174" s="78">
        <v>1</v>
      </c>
      <c r="E174" s="121">
        <v>1042.3033</v>
      </c>
      <c r="F174" s="82">
        <f>IFERROR(ROUND(D174*E174,2),"ERRO")</f>
        <v>1042.3</v>
      </c>
      <c r="G174" s="22"/>
    </row>
    <row r="175" spans="1:7" s="95" customFormat="1" ht="22.5" x14ac:dyDescent="0.25">
      <c r="A175" s="96"/>
      <c r="B175" s="77" t="s">
        <v>234</v>
      </c>
      <c r="C175" s="77" t="s">
        <v>182</v>
      </c>
      <c r="D175" s="78" t="s">
        <v>182</v>
      </c>
      <c r="E175" s="82" t="s">
        <v>182</v>
      </c>
      <c r="F175" s="121">
        <v>0</v>
      </c>
      <c r="G175" s="22"/>
    </row>
    <row r="176" spans="1:7" x14ac:dyDescent="0.25">
      <c r="A176" s="96"/>
      <c r="B176" s="96"/>
      <c r="C176" s="96"/>
      <c r="D176" s="96"/>
      <c r="E176" s="96"/>
      <c r="F176" s="96"/>
      <c r="G176" s="22"/>
    </row>
    <row r="177" spans="1:6" x14ac:dyDescent="0.25">
      <c r="A177" s="135" t="s">
        <v>130</v>
      </c>
      <c r="B177" s="136"/>
      <c r="C177" s="103"/>
      <c r="D177" s="104"/>
      <c r="E177" s="135"/>
      <c r="F177" s="137"/>
    </row>
    <row r="178" spans="1:6" x14ac:dyDescent="0.25">
      <c r="A178" s="105">
        <v>5</v>
      </c>
      <c r="B178" s="106" t="s">
        <v>131</v>
      </c>
      <c r="C178" s="103"/>
      <c r="D178" s="104"/>
      <c r="E178" s="107" t="s">
        <v>33</v>
      </c>
      <c r="F178" s="108" t="s">
        <v>54</v>
      </c>
    </row>
    <row r="179" spans="1:6" x14ac:dyDescent="0.25">
      <c r="A179" s="109" t="s">
        <v>35</v>
      </c>
      <c r="B179" s="109" t="s">
        <v>132</v>
      </c>
      <c r="C179" s="110"/>
      <c r="D179" s="111"/>
      <c r="E179" s="112"/>
      <c r="F179" s="113">
        <f>IFERROR(ROUND((F132/'1'!C8),2),"ERRO")</f>
        <v>48.3</v>
      </c>
    </row>
    <row r="180" spans="1:6" x14ac:dyDescent="0.25">
      <c r="A180" s="114" t="s">
        <v>37</v>
      </c>
      <c r="B180" s="109" t="s">
        <v>133</v>
      </c>
      <c r="C180" s="110"/>
      <c r="D180" s="111"/>
      <c r="E180" s="112"/>
      <c r="F180" s="113">
        <f>IFERROR(ROUND((F142/'1'!C8),2),"ERRO")</f>
        <v>1427.55</v>
      </c>
    </row>
    <row r="181" spans="1:6" x14ac:dyDescent="0.25">
      <c r="A181" s="115" t="s">
        <v>39</v>
      </c>
      <c r="B181" s="116" t="s">
        <v>233</v>
      </c>
      <c r="C181" s="117"/>
      <c r="D181" s="118"/>
      <c r="E181" s="112"/>
      <c r="F181" s="99">
        <f>IFERROR(ROUND(F172*((1-0.2)/(12*5)),2),"ERRO")</f>
        <v>13.9</v>
      </c>
    </row>
    <row r="182" spans="1:6" x14ac:dyDescent="0.25">
      <c r="A182" s="135" t="s">
        <v>47</v>
      </c>
      <c r="B182" s="136"/>
      <c r="C182" s="119"/>
      <c r="D182" s="107"/>
      <c r="E182" s="107"/>
      <c r="F182" s="120">
        <f>IFERROR(SUM(F179:F181),"ERRO")</f>
        <v>1489.75</v>
      </c>
    </row>
    <row r="183" spans="1:6" x14ac:dyDescent="0.25">
      <c r="A183" s="133" t="s">
        <v>134</v>
      </c>
      <c r="B183" s="133"/>
      <c r="C183" s="133"/>
      <c r="D183" s="133"/>
      <c r="E183" s="134"/>
      <c r="F183" s="134"/>
    </row>
    <row r="184" spans="1:6" x14ac:dyDescent="0.25">
      <c r="A184" s="101"/>
      <c r="B184" s="102"/>
      <c r="C184" s="102"/>
      <c r="D184" s="102"/>
      <c r="E184" s="102"/>
      <c r="F184" s="102"/>
    </row>
    <row r="185" spans="1:6" x14ac:dyDescent="0.25">
      <c r="A185" s="140" t="s">
        <v>135</v>
      </c>
      <c r="B185" s="140"/>
      <c r="C185" s="140"/>
      <c r="D185" s="140"/>
      <c r="E185" s="140"/>
      <c r="F185" s="140"/>
    </row>
    <row r="186" spans="1:6" x14ac:dyDescent="0.25">
      <c r="A186" s="101"/>
      <c r="B186" s="101"/>
      <c r="C186" s="101"/>
      <c r="D186" s="101"/>
      <c r="E186" s="101"/>
      <c r="F186" s="101"/>
    </row>
    <row r="187" spans="1:6" x14ac:dyDescent="0.25">
      <c r="A187" s="141" t="s">
        <v>135</v>
      </c>
      <c r="B187" s="139"/>
      <c r="C187" s="43"/>
      <c r="D187" s="69"/>
      <c r="E187" s="145"/>
      <c r="F187" s="147"/>
    </row>
    <row r="188" spans="1:6" x14ac:dyDescent="0.25">
      <c r="A188" s="45">
        <v>6</v>
      </c>
      <c r="B188" s="46" t="s">
        <v>136</v>
      </c>
      <c r="C188" s="43"/>
      <c r="D188" s="69"/>
      <c r="E188" s="47" t="s">
        <v>33</v>
      </c>
      <c r="F188" s="44" t="s">
        <v>54</v>
      </c>
    </row>
    <row r="189" spans="1:6" x14ac:dyDescent="0.25">
      <c r="A189" s="51" t="s">
        <v>35</v>
      </c>
      <c r="B189" s="51" t="s">
        <v>137</v>
      </c>
      <c r="C189" s="63"/>
      <c r="D189" s="64"/>
      <c r="E189" s="76">
        <v>0.05</v>
      </c>
      <c r="F189" s="2">
        <f>IFERROR(ROUND(($F$31+$F$90+$F$102+$F$128+$F$182)*E189,2),"ERRO")</f>
        <v>235.58</v>
      </c>
    </row>
    <row r="190" spans="1:6" x14ac:dyDescent="0.25">
      <c r="A190" s="39" t="s">
        <v>37</v>
      </c>
      <c r="B190" s="51" t="s">
        <v>138</v>
      </c>
      <c r="C190" s="63"/>
      <c r="D190" s="64"/>
      <c r="E190" s="17">
        <v>0.03</v>
      </c>
      <c r="F190" s="2">
        <f>IFERROR(ROUND((($F$31+$F$90+$F$102+$F$128+$F$182+$F$189+$F$193)/(1-($E$190+$E$191+$E$192)))*E190,2),"ERRO")</f>
        <v>164.31</v>
      </c>
    </row>
    <row r="191" spans="1:6" x14ac:dyDescent="0.25">
      <c r="A191" s="39" t="s">
        <v>39</v>
      </c>
      <c r="B191" s="51" t="s">
        <v>139</v>
      </c>
      <c r="C191" s="63"/>
      <c r="D191" s="64"/>
      <c r="E191" s="17">
        <v>6.4999999999999997E-3</v>
      </c>
      <c r="F191" s="2">
        <f>IFERROR(ROUND((($F$31+$F$90+$F$102+$F$128+$F$182+$F$189+$F$193)/(1-($E$190+$E$191+$E$192)))*E191,2),"ERRO")</f>
        <v>35.6</v>
      </c>
    </row>
    <row r="192" spans="1:6" x14ac:dyDescent="0.25">
      <c r="A192" s="39" t="s">
        <v>41</v>
      </c>
      <c r="B192" s="51" t="s">
        <v>140</v>
      </c>
      <c r="C192" s="63"/>
      <c r="D192" s="64"/>
      <c r="E192" s="17">
        <v>0.05</v>
      </c>
      <c r="F192" s="2">
        <f>IFERROR(ROUND((($F$31+$F$90+$F$102+$F$128+$F$182+$F$189+$F$193)/(1-($E$190+$E$191+$E$192)))*E192,2),"ERRO")</f>
        <v>273.83999999999997</v>
      </c>
    </row>
    <row r="193" spans="1:6" x14ac:dyDescent="0.25">
      <c r="A193" s="65" t="s">
        <v>43</v>
      </c>
      <c r="B193" s="53" t="s">
        <v>141</v>
      </c>
      <c r="C193" s="15"/>
      <c r="D193" s="54"/>
      <c r="E193" s="17">
        <v>1.1299999999999999E-2</v>
      </c>
      <c r="F193" s="2">
        <f>IFERROR(ROUND(($F$31+$F$90+$F$102+$F$128+$F$182+$F$189)*E193,2),"ERRO")</f>
        <v>55.9</v>
      </c>
    </row>
    <row r="194" spans="1:6" x14ac:dyDescent="0.25">
      <c r="A194" s="141" t="s">
        <v>47</v>
      </c>
      <c r="B194" s="142"/>
      <c r="C194" s="49"/>
      <c r="D194" s="47"/>
      <c r="E194" s="47"/>
      <c r="F194" s="3">
        <f>IFERROR(SUM(F189:F193),"ERRO")</f>
        <v>765.2299999999999</v>
      </c>
    </row>
    <row r="195" spans="1:6" x14ac:dyDescent="0.25">
      <c r="A195" s="138" t="s">
        <v>142</v>
      </c>
      <c r="B195" s="138"/>
      <c r="C195" s="138"/>
      <c r="D195" s="138"/>
      <c r="E195" s="139"/>
      <c r="F195" s="139"/>
    </row>
    <row r="196" spans="1:6" x14ac:dyDescent="0.25">
      <c r="A196" s="131" t="s">
        <v>143</v>
      </c>
      <c r="B196" s="131"/>
      <c r="C196" s="131"/>
      <c r="D196" s="131"/>
      <c r="E196" s="131"/>
      <c r="F196" s="131"/>
    </row>
    <row r="197" spans="1:6" x14ac:dyDescent="0.25">
      <c r="A197" s="41"/>
      <c r="B197" s="41"/>
      <c r="C197" s="41"/>
      <c r="D197" s="41"/>
      <c r="E197" s="41"/>
      <c r="F197" s="41"/>
    </row>
    <row r="198" spans="1:6" x14ac:dyDescent="0.25">
      <c r="A198" s="131" t="s">
        <v>144</v>
      </c>
      <c r="B198" s="131"/>
      <c r="C198" s="131"/>
      <c r="D198" s="131"/>
      <c r="E198" s="131"/>
      <c r="F198" s="131"/>
    </row>
    <row r="199" spans="1:6" x14ac:dyDescent="0.25">
      <c r="A199" s="41"/>
    </row>
    <row r="200" spans="1:6" x14ac:dyDescent="0.25">
      <c r="A200" s="141" t="s">
        <v>145</v>
      </c>
      <c r="B200" s="139"/>
      <c r="C200" s="43"/>
      <c r="D200" s="69"/>
      <c r="E200" s="47"/>
      <c r="F200" s="44" t="s">
        <v>54</v>
      </c>
    </row>
    <row r="201" spans="1:6" x14ac:dyDescent="0.25">
      <c r="A201" s="52" t="s">
        <v>35</v>
      </c>
      <c r="B201" s="51" t="s">
        <v>31</v>
      </c>
      <c r="C201" s="63"/>
      <c r="D201" s="64"/>
      <c r="E201" s="64"/>
      <c r="F201" s="2">
        <f>F31</f>
        <v>1380</v>
      </c>
    </row>
    <row r="202" spans="1:6" x14ac:dyDescent="0.25">
      <c r="A202" s="39" t="s">
        <v>37</v>
      </c>
      <c r="B202" s="51" t="s">
        <v>50</v>
      </c>
      <c r="C202" s="63"/>
      <c r="D202" s="64"/>
      <c r="E202" s="39"/>
      <c r="F202" s="2">
        <f>F90</f>
        <v>1428.2</v>
      </c>
    </row>
    <row r="203" spans="1:6" x14ac:dyDescent="0.25">
      <c r="A203" s="39" t="s">
        <v>39</v>
      </c>
      <c r="B203" s="51" t="s">
        <v>102</v>
      </c>
      <c r="C203" s="63"/>
      <c r="D203" s="64"/>
      <c r="E203" s="39"/>
      <c r="F203" s="2">
        <f>F102</f>
        <v>91.5</v>
      </c>
    </row>
    <row r="204" spans="1:6" x14ac:dyDescent="0.25">
      <c r="A204" s="39" t="s">
        <v>41</v>
      </c>
      <c r="B204" s="51" t="s">
        <v>110</v>
      </c>
      <c r="C204" s="63"/>
      <c r="D204" s="64"/>
      <c r="E204" s="39"/>
      <c r="F204" s="2">
        <f>F128</f>
        <v>322.15999999999991</v>
      </c>
    </row>
    <row r="205" spans="1:6" x14ac:dyDescent="0.25">
      <c r="A205" s="65" t="s">
        <v>43</v>
      </c>
      <c r="B205" s="53" t="s">
        <v>130</v>
      </c>
      <c r="C205" s="15"/>
      <c r="D205" s="54"/>
      <c r="E205" s="39"/>
      <c r="F205" s="2">
        <f>F182</f>
        <v>1489.75</v>
      </c>
    </row>
    <row r="206" spans="1:6" x14ac:dyDescent="0.25">
      <c r="A206" s="141" t="s">
        <v>146</v>
      </c>
      <c r="B206" s="139"/>
      <c r="C206" s="43"/>
      <c r="D206" s="69"/>
      <c r="E206" s="47"/>
      <c r="F206" s="3">
        <f>IFERROR(SUM(F201:F205),"ERRO")</f>
        <v>4711.6099999999997</v>
      </c>
    </row>
    <row r="207" spans="1:6" x14ac:dyDescent="0.25">
      <c r="A207" s="50" t="s">
        <v>72</v>
      </c>
      <c r="B207" s="53" t="s">
        <v>135</v>
      </c>
      <c r="C207" s="15"/>
      <c r="D207" s="54"/>
      <c r="E207" s="64"/>
      <c r="F207" s="2">
        <f>F194</f>
        <v>765.2299999999999</v>
      </c>
    </row>
    <row r="208" spans="1:6" x14ac:dyDescent="0.25">
      <c r="A208" s="141" t="s">
        <v>147</v>
      </c>
      <c r="B208" s="142"/>
      <c r="C208" s="49"/>
      <c r="D208" s="47"/>
      <c r="E208" s="47"/>
      <c r="F208" s="3">
        <f>IFERROR(SUM(F206:F207),"ERRO")</f>
        <v>5476.8399999999992</v>
      </c>
    </row>
  </sheetData>
  <sheetProtection algorithmName="SHA-512" hashValue="nDGygTjEmiyOvhPHZ9xH181SnUAj465i0zc2OVUDcL3kqTp8+lLlfphV/+s3VF9BU9G7xfTQrUos0e0/o03l0w==" saltValue="G2F8CsLcSf57guWXimfFuA==" spinCount="100000" sheet="1" objects="1" scenarios="1"/>
  <mergeCells count="88">
    <mergeCell ref="E8:F8"/>
    <mergeCell ref="A1:F1"/>
    <mergeCell ref="A3:F3"/>
    <mergeCell ref="A4:F4"/>
    <mergeCell ref="A7:B7"/>
    <mergeCell ref="E7:F7"/>
    <mergeCell ref="A23:B23"/>
    <mergeCell ref="E23:F23"/>
    <mergeCell ref="E9:F9"/>
    <mergeCell ref="E10:F10"/>
    <mergeCell ref="E11:F11"/>
    <mergeCell ref="E12:F12"/>
    <mergeCell ref="A13:F13"/>
    <mergeCell ref="A14:F14"/>
    <mergeCell ref="A16:F16"/>
    <mergeCell ref="A18:B18"/>
    <mergeCell ref="A19:B19"/>
    <mergeCell ref="A20:B20"/>
    <mergeCell ref="A21:B21"/>
    <mergeCell ref="A31:B31"/>
    <mergeCell ref="A32:F32"/>
    <mergeCell ref="A33:F33"/>
    <mergeCell ref="A35:F35"/>
    <mergeCell ref="A37:B37"/>
    <mergeCell ref="E37:F37"/>
    <mergeCell ref="A62:F62"/>
    <mergeCell ref="A42:B42"/>
    <mergeCell ref="A43:F43"/>
    <mergeCell ref="A44:F44"/>
    <mergeCell ref="A45:F45"/>
    <mergeCell ref="A46:F46"/>
    <mergeCell ref="A47:F47"/>
    <mergeCell ref="A48:F48"/>
    <mergeCell ref="A50:B50"/>
    <mergeCell ref="E50:F50"/>
    <mergeCell ref="A59:B59"/>
    <mergeCell ref="A61:B61"/>
    <mergeCell ref="A82:F82"/>
    <mergeCell ref="A63:F63"/>
    <mergeCell ref="A64:F64"/>
    <mergeCell ref="A66:B66"/>
    <mergeCell ref="A67:B67"/>
    <mergeCell ref="A68:B68"/>
    <mergeCell ref="A69:B69"/>
    <mergeCell ref="A70:B70"/>
    <mergeCell ref="A71:B71"/>
    <mergeCell ref="A73:B73"/>
    <mergeCell ref="E73:F73"/>
    <mergeCell ref="A81:B81"/>
    <mergeCell ref="A109:B109"/>
    <mergeCell ref="E109:F109"/>
    <mergeCell ref="A83:F83"/>
    <mergeCell ref="A85:B85"/>
    <mergeCell ref="E85:F85"/>
    <mergeCell ref="A90:B90"/>
    <mergeCell ref="A92:F92"/>
    <mergeCell ref="A94:B94"/>
    <mergeCell ref="E94:F94"/>
    <mergeCell ref="A102:B102"/>
    <mergeCell ref="A104:F104"/>
    <mergeCell ref="A105:F105"/>
    <mergeCell ref="A106:F106"/>
    <mergeCell ref="A107:F107"/>
    <mergeCell ref="A117:B117"/>
    <mergeCell ref="A119:B119"/>
    <mergeCell ref="E119:F119"/>
    <mergeCell ref="A122:B122"/>
    <mergeCell ref="A124:B124"/>
    <mergeCell ref="E124:F124"/>
    <mergeCell ref="A128:B128"/>
    <mergeCell ref="A130:F130"/>
    <mergeCell ref="A132:B132"/>
    <mergeCell ref="A142:B142"/>
    <mergeCell ref="A177:B177"/>
    <mergeCell ref="E177:F177"/>
    <mergeCell ref="A172:B172"/>
    <mergeCell ref="A208:B208"/>
    <mergeCell ref="A182:B182"/>
    <mergeCell ref="A183:F183"/>
    <mergeCell ref="A185:F185"/>
    <mergeCell ref="A187:B187"/>
    <mergeCell ref="E187:F187"/>
    <mergeCell ref="A194:B194"/>
    <mergeCell ref="A195:F195"/>
    <mergeCell ref="A196:F196"/>
    <mergeCell ref="A198:F198"/>
    <mergeCell ref="A200:B200"/>
    <mergeCell ref="A206:B206"/>
  </mergeCells>
  <dataValidations count="3">
    <dataValidation allowBlank="1" showInputMessage="1" showErrorMessage="1" error="Inserir decimal entre 0,00 e 999999999,99." sqref="F141:F169 D130:E133 F130:F139 D140:E143 A130:C175 D170:E175 F172:F174" xr:uid="{6FAF7A33-EA47-4426-9988-6839E6310968}"/>
    <dataValidation type="decimal" allowBlank="1" showInputMessage="1" showErrorMessage="1" error="Inserir decimal entre 0,00 e 999999999,99." sqref="E10:F10 E189:E193 F25 E26:E30 E39:E41 E52:E58 E60 F66:F71 F30 F77:F80 E96:E101 E111:E116 E121 F18:F21 D144:E169 F140 D134:E139 F170:F171 F175" xr:uid="{46A3539F-C2C7-4DE3-B9BF-D59FD0672CD5}">
      <formula1>0</formula1>
      <formula2>999999999.99</formula2>
    </dataValidation>
    <dataValidation type="date" allowBlank="1" showInputMessage="1" showErrorMessage="1" error="Inserir data no formato dd/mm/aaaa." sqref="E12:F12" xr:uid="{1DCDEE3F-D095-4443-BAFA-CB86E74246E0}">
      <formula1>36526</formula1>
      <formula2>72686</formula2>
    </dataValidation>
  </dataValidations>
  <printOptions horizontalCentered="1"/>
  <pageMargins left="0.23622047244094491" right="0.23622047244094491" top="0.74803149606299213" bottom="0.74803149606299213" header="0.31496062992125984" footer="0.31496062992125984"/>
  <pageSetup paperSize="9" scale="59" fitToHeight="0" orientation="portrait"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ED2421-AB98-4007-A9F7-880136107B36}">
  <sheetPr codeName="Planilha7">
    <pageSetUpPr fitToPage="1"/>
  </sheetPr>
  <dimension ref="A1:G179"/>
  <sheetViews>
    <sheetView showGridLines="0" zoomScaleNormal="100" zoomScaleSheetLayoutView="100" workbookViewId="0">
      <selection sqref="A1:F1"/>
    </sheetView>
  </sheetViews>
  <sheetFormatPr defaultRowHeight="11.25" x14ac:dyDescent="0.25"/>
  <cols>
    <col min="1" max="1" width="4.28515625" style="42" bestFit="1" customWidth="1"/>
    <col min="2" max="2" width="80.7109375" style="42" customWidth="1"/>
    <col min="3" max="4" width="20.7109375" style="42" customWidth="1"/>
    <col min="5" max="5" width="20.7109375" style="42" bestFit="1" customWidth="1"/>
    <col min="6" max="6" width="20.7109375" style="42" customWidth="1"/>
    <col min="7" max="16384" width="9.140625" style="42"/>
  </cols>
  <sheetData>
    <row r="1" spans="1:6" x14ac:dyDescent="0.25">
      <c r="A1" s="131" t="s">
        <v>16</v>
      </c>
      <c r="B1" s="131"/>
      <c r="C1" s="131"/>
      <c r="D1" s="131"/>
      <c r="E1" s="131"/>
      <c r="F1" s="131"/>
    </row>
    <row r="2" spans="1:6" x14ac:dyDescent="0.25">
      <c r="A2" s="41"/>
      <c r="B2" s="41"/>
      <c r="C2" s="41"/>
      <c r="D2" s="41"/>
      <c r="E2" s="41"/>
      <c r="F2" s="41"/>
    </row>
    <row r="3" spans="1:6" x14ac:dyDescent="0.25">
      <c r="A3" s="131" t="s">
        <v>17</v>
      </c>
      <c r="B3" s="131"/>
      <c r="C3" s="131"/>
      <c r="D3" s="131"/>
      <c r="E3" s="131"/>
      <c r="F3" s="131"/>
    </row>
    <row r="4" spans="1:6" x14ac:dyDescent="0.25">
      <c r="A4" s="132" t="s">
        <v>18</v>
      </c>
      <c r="B4" s="132"/>
      <c r="C4" s="132"/>
      <c r="D4" s="132"/>
      <c r="E4" s="132"/>
      <c r="F4" s="132"/>
    </row>
    <row r="6" spans="1:6" x14ac:dyDescent="0.25">
      <c r="A6" s="41"/>
      <c r="B6" s="41"/>
      <c r="C6" s="41"/>
      <c r="D6" s="41"/>
      <c r="E6" s="41"/>
      <c r="F6" s="41"/>
    </row>
    <row r="7" spans="1:6" x14ac:dyDescent="0.25">
      <c r="A7" s="149" t="s">
        <v>19</v>
      </c>
      <c r="B7" s="150"/>
      <c r="C7" s="61"/>
      <c r="D7" s="62"/>
      <c r="E7" s="153"/>
      <c r="F7" s="154"/>
    </row>
    <row r="8" spans="1:6" x14ac:dyDescent="0.25">
      <c r="A8" s="52">
        <v>1</v>
      </c>
      <c r="B8" s="53" t="s">
        <v>20</v>
      </c>
      <c r="C8" s="15"/>
      <c r="D8" s="54"/>
      <c r="E8" s="151" t="s">
        <v>168</v>
      </c>
      <c r="F8" s="152"/>
    </row>
    <row r="9" spans="1:6" x14ac:dyDescent="0.25">
      <c r="A9" s="51">
        <v>2</v>
      </c>
      <c r="B9" s="53" t="s">
        <v>21</v>
      </c>
      <c r="C9" s="15"/>
      <c r="D9" s="54"/>
      <c r="E9" s="155" t="s">
        <v>173</v>
      </c>
      <c r="F9" s="151"/>
    </row>
    <row r="10" spans="1:6" x14ac:dyDescent="0.25">
      <c r="A10" s="51">
        <v>3</v>
      </c>
      <c r="B10" s="53" t="s">
        <v>22</v>
      </c>
      <c r="C10" s="15"/>
      <c r="D10" s="54"/>
      <c r="E10" s="156">
        <v>2227</v>
      </c>
      <c r="F10" s="157"/>
    </row>
    <row r="11" spans="1:6" x14ac:dyDescent="0.25">
      <c r="A11" s="51">
        <v>4</v>
      </c>
      <c r="B11" s="53" t="s">
        <v>23</v>
      </c>
      <c r="C11" s="15"/>
      <c r="D11" s="54"/>
      <c r="E11" s="158" t="s">
        <v>243</v>
      </c>
      <c r="F11" s="159"/>
    </row>
    <row r="12" spans="1:6" x14ac:dyDescent="0.25">
      <c r="A12" s="51">
        <v>5</v>
      </c>
      <c r="B12" s="51" t="s">
        <v>24</v>
      </c>
      <c r="C12" s="63"/>
      <c r="D12" s="64"/>
      <c r="E12" s="160">
        <v>44927</v>
      </c>
      <c r="F12" s="161"/>
    </row>
    <row r="13" spans="1:6" x14ac:dyDescent="0.25">
      <c r="A13" s="132" t="s">
        <v>25</v>
      </c>
      <c r="B13" s="132"/>
      <c r="C13" s="132"/>
      <c r="D13" s="132"/>
      <c r="E13" s="132"/>
      <c r="F13" s="132"/>
    </row>
    <row r="14" spans="1:6" x14ac:dyDescent="0.25">
      <c r="A14" s="132" t="s">
        <v>26</v>
      </c>
      <c r="B14" s="132"/>
      <c r="C14" s="132"/>
      <c r="D14" s="132"/>
      <c r="E14" s="132"/>
      <c r="F14" s="132"/>
    </row>
    <row r="16" spans="1:6" x14ac:dyDescent="0.25">
      <c r="A16" s="131" t="s">
        <v>27</v>
      </c>
      <c r="B16" s="131"/>
      <c r="C16" s="131"/>
      <c r="D16" s="131"/>
      <c r="E16" s="131"/>
      <c r="F16" s="131"/>
    </row>
    <row r="17" spans="1:6" x14ac:dyDescent="0.25">
      <c r="A17" s="41"/>
      <c r="B17" s="41"/>
      <c r="C17" s="41"/>
      <c r="D17" s="41"/>
      <c r="E17" s="41"/>
    </row>
    <row r="18" spans="1:6" x14ac:dyDescent="0.25">
      <c r="A18" s="144" t="s">
        <v>28</v>
      </c>
      <c r="B18" s="144"/>
      <c r="C18" s="84"/>
      <c r="D18" s="84"/>
      <c r="E18" s="85"/>
      <c r="F18" s="81">
        <v>1302</v>
      </c>
    </row>
    <row r="19" spans="1:6" x14ac:dyDescent="0.25">
      <c r="A19" s="144" t="s">
        <v>176</v>
      </c>
      <c r="B19" s="144"/>
      <c r="C19" s="84"/>
      <c r="D19" s="84"/>
      <c r="E19" s="85"/>
      <c r="F19" s="94">
        <v>8.8000000000000007</v>
      </c>
    </row>
    <row r="20" spans="1:6" x14ac:dyDescent="0.25">
      <c r="A20" s="144" t="s">
        <v>29</v>
      </c>
      <c r="B20" s="144"/>
      <c r="C20" s="84"/>
      <c r="D20" s="84"/>
      <c r="E20" s="85"/>
      <c r="F20" s="89">
        <v>0</v>
      </c>
    </row>
    <row r="21" spans="1:6" x14ac:dyDescent="0.25">
      <c r="A21" s="144" t="s">
        <v>30</v>
      </c>
      <c r="B21" s="144"/>
      <c r="C21" s="84"/>
      <c r="D21" s="84"/>
      <c r="E21" s="85"/>
      <c r="F21" s="93">
        <v>52.5</v>
      </c>
    </row>
    <row r="22" spans="1:6" x14ac:dyDescent="0.25">
      <c r="A22" s="41"/>
      <c r="B22" s="41"/>
      <c r="C22" s="41"/>
      <c r="D22" s="41"/>
      <c r="E22" s="41"/>
    </row>
    <row r="23" spans="1:6" x14ac:dyDescent="0.25">
      <c r="A23" s="141" t="s">
        <v>31</v>
      </c>
      <c r="B23" s="142"/>
      <c r="C23" s="49"/>
      <c r="D23" s="47"/>
      <c r="E23" s="145"/>
      <c r="F23" s="147"/>
    </row>
    <row r="24" spans="1:6" x14ac:dyDescent="0.25">
      <c r="A24" s="23">
        <v>1</v>
      </c>
      <c r="B24" s="50" t="s">
        <v>32</v>
      </c>
      <c r="C24" s="22"/>
      <c r="D24" s="55"/>
      <c r="E24" s="44" t="s">
        <v>33</v>
      </c>
      <c r="F24" s="44" t="s">
        <v>34</v>
      </c>
    </row>
    <row r="25" spans="1:6" x14ac:dyDescent="0.25">
      <c r="A25" s="39" t="s">
        <v>35</v>
      </c>
      <c r="B25" s="53" t="s">
        <v>36</v>
      </c>
      <c r="C25" s="15"/>
      <c r="D25" s="54"/>
      <c r="E25" s="39"/>
      <c r="F25" s="12">
        <v>2227</v>
      </c>
    </row>
    <row r="26" spans="1:6" x14ac:dyDescent="0.25">
      <c r="A26" s="39" t="s">
        <v>37</v>
      </c>
      <c r="B26" s="53" t="s">
        <v>38</v>
      </c>
      <c r="C26" s="15"/>
      <c r="D26" s="54"/>
      <c r="E26" s="13">
        <v>0</v>
      </c>
      <c r="F26" s="2">
        <f>IFERROR(ROUND(F25*E26,2),"ERRO")</f>
        <v>0</v>
      </c>
    </row>
    <row r="27" spans="1:6" x14ac:dyDescent="0.25">
      <c r="A27" s="39" t="s">
        <v>39</v>
      </c>
      <c r="B27" s="53" t="s">
        <v>40</v>
      </c>
      <c r="C27" s="15"/>
      <c r="D27" s="54"/>
      <c r="E27" s="13">
        <v>0</v>
      </c>
      <c r="F27" s="2">
        <f>IFERROR(ROUND(F18*E27,2),"ERRO")</f>
        <v>0</v>
      </c>
    </row>
    <row r="28" spans="1:6" x14ac:dyDescent="0.25">
      <c r="A28" s="39" t="s">
        <v>41</v>
      </c>
      <c r="B28" s="53" t="s">
        <v>42</v>
      </c>
      <c r="C28" s="15"/>
      <c r="D28" s="54"/>
      <c r="E28" s="13">
        <v>0</v>
      </c>
      <c r="F28" s="2">
        <f>IFERROR(ROUND((F25+F26)*(F20/F19)*E28,2),"ERRO")</f>
        <v>0</v>
      </c>
    </row>
    <row r="29" spans="1:6" x14ac:dyDescent="0.25">
      <c r="A29" s="39" t="s">
        <v>43</v>
      </c>
      <c r="B29" s="53" t="s">
        <v>44</v>
      </c>
      <c r="C29" s="15"/>
      <c r="D29" s="54"/>
      <c r="E29" s="13">
        <v>0</v>
      </c>
      <c r="F29" s="2">
        <f>IFERROR(ROUND((F25+F26)*((((60/F21)*F20)-F20))/F19*(1+E29),2),"ERRO")</f>
        <v>0</v>
      </c>
    </row>
    <row r="30" spans="1:6" x14ac:dyDescent="0.25">
      <c r="A30" s="53" t="s">
        <v>45</v>
      </c>
      <c r="B30" s="66" t="s">
        <v>46</v>
      </c>
      <c r="C30" s="67"/>
      <c r="D30" s="68"/>
      <c r="E30" s="64"/>
      <c r="F30" s="12">
        <v>0</v>
      </c>
    </row>
    <row r="31" spans="1:6" x14ac:dyDescent="0.25">
      <c r="A31" s="141" t="s">
        <v>47</v>
      </c>
      <c r="B31" s="130"/>
      <c r="C31" s="40"/>
      <c r="D31" s="56"/>
      <c r="E31" s="47"/>
      <c r="F31" s="3">
        <f>IFERROR(SUM(F25:F30),"ERRO")</f>
        <v>2227</v>
      </c>
    </row>
    <row r="32" spans="1:6" x14ac:dyDescent="0.25">
      <c r="A32" s="131" t="s">
        <v>48</v>
      </c>
      <c r="B32" s="131"/>
      <c r="C32" s="131"/>
      <c r="D32" s="131"/>
      <c r="E32" s="131"/>
      <c r="F32" s="131"/>
    </row>
    <row r="33" spans="1:6" x14ac:dyDescent="0.25">
      <c r="A33" s="131" t="s">
        <v>49</v>
      </c>
      <c r="B33" s="131"/>
      <c r="C33" s="131"/>
      <c r="D33" s="131"/>
      <c r="E33" s="131"/>
      <c r="F33" s="131"/>
    </row>
    <row r="34" spans="1:6" x14ac:dyDescent="0.25">
      <c r="A34" s="41"/>
      <c r="B34" s="41"/>
      <c r="C34" s="41"/>
      <c r="D34" s="41"/>
      <c r="E34" s="41"/>
    </row>
    <row r="35" spans="1:6" x14ac:dyDescent="0.25">
      <c r="A35" s="131" t="s">
        <v>50</v>
      </c>
      <c r="B35" s="131"/>
      <c r="C35" s="131"/>
      <c r="D35" s="131"/>
      <c r="E35" s="131"/>
      <c r="F35" s="131"/>
    </row>
    <row r="36" spans="1:6" x14ac:dyDescent="0.25">
      <c r="A36" s="41"/>
      <c r="B36" s="41"/>
      <c r="C36" s="41"/>
      <c r="D36" s="41"/>
      <c r="E36" s="41"/>
      <c r="F36" s="41"/>
    </row>
    <row r="37" spans="1:6" x14ac:dyDescent="0.25">
      <c r="A37" s="141" t="s">
        <v>51</v>
      </c>
      <c r="B37" s="139"/>
      <c r="C37" s="43"/>
      <c r="D37" s="69"/>
      <c r="E37" s="145"/>
      <c r="F37" s="147"/>
    </row>
    <row r="38" spans="1:6" x14ac:dyDescent="0.25">
      <c r="A38" s="45" t="s">
        <v>52</v>
      </c>
      <c r="B38" s="46" t="s">
        <v>53</v>
      </c>
      <c r="C38" s="43"/>
      <c r="D38" s="69"/>
      <c r="E38" s="47" t="s">
        <v>33</v>
      </c>
      <c r="F38" s="44" t="s">
        <v>54</v>
      </c>
    </row>
    <row r="39" spans="1:6" x14ac:dyDescent="0.25">
      <c r="A39" s="51" t="s">
        <v>35</v>
      </c>
      <c r="B39" s="53" t="s">
        <v>55</v>
      </c>
      <c r="C39" s="15"/>
      <c r="D39" s="54"/>
      <c r="E39" s="70">
        <v>8.3299999999999999E-2</v>
      </c>
      <c r="F39" s="2">
        <f>IFERROR(ROUND(F31*E39,2),"ERRO")</f>
        <v>185.51</v>
      </c>
    </row>
    <row r="40" spans="1:6" x14ac:dyDescent="0.25">
      <c r="A40" s="51" t="s">
        <v>37</v>
      </c>
      <c r="B40" s="53" t="s">
        <v>56</v>
      </c>
      <c r="C40" s="15"/>
      <c r="D40" s="54"/>
      <c r="E40" s="70">
        <v>9.0749999999999997E-2</v>
      </c>
      <c r="F40" s="2">
        <f>IFERROR(ROUND(F31*E40,2),"ERRO")</f>
        <v>202.1</v>
      </c>
    </row>
    <row r="41" spans="1:6" x14ac:dyDescent="0.25">
      <c r="A41" s="53" t="s">
        <v>39</v>
      </c>
      <c r="B41" s="53" t="s">
        <v>57</v>
      </c>
      <c r="C41" s="15"/>
      <c r="D41" s="54"/>
      <c r="E41" s="70">
        <v>3.0249999999999999E-2</v>
      </c>
      <c r="F41" s="2">
        <f>IFERROR(ROUND(F31*E41,2),"ERRO")</f>
        <v>67.37</v>
      </c>
    </row>
    <row r="42" spans="1:6" x14ac:dyDescent="0.25">
      <c r="A42" s="141" t="s">
        <v>47</v>
      </c>
      <c r="B42" s="142"/>
      <c r="C42" s="49"/>
      <c r="D42" s="47"/>
      <c r="E42" s="47"/>
      <c r="F42" s="3">
        <f>IFERROR(SUM(F39:F41),"ERRO")</f>
        <v>454.98</v>
      </c>
    </row>
    <row r="43" spans="1:6" x14ac:dyDescent="0.25">
      <c r="A43" s="132" t="s">
        <v>58</v>
      </c>
      <c r="B43" s="132"/>
      <c r="C43" s="132"/>
      <c r="D43" s="132"/>
      <c r="E43" s="132"/>
      <c r="F43" s="132"/>
    </row>
    <row r="44" spans="1:6" x14ac:dyDescent="0.25">
      <c r="A44" s="132" t="s">
        <v>59</v>
      </c>
      <c r="B44" s="132"/>
      <c r="C44" s="132"/>
      <c r="D44" s="132"/>
      <c r="E44" s="132"/>
      <c r="F44" s="132"/>
    </row>
    <row r="45" spans="1:6" x14ac:dyDescent="0.25">
      <c r="A45" s="132" t="s">
        <v>60</v>
      </c>
      <c r="B45" s="132"/>
      <c r="C45" s="132"/>
      <c r="D45" s="132"/>
      <c r="E45" s="132"/>
      <c r="F45" s="132"/>
    </row>
    <row r="46" spans="1:6" x14ac:dyDescent="0.25">
      <c r="A46" s="132" t="s">
        <v>61</v>
      </c>
      <c r="B46" s="132"/>
      <c r="C46" s="132"/>
      <c r="D46" s="132"/>
      <c r="E46" s="132"/>
      <c r="F46" s="132"/>
    </row>
    <row r="47" spans="1:6" x14ac:dyDescent="0.25">
      <c r="A47" s="132" t="s">
        <v>62</v>
      </c>
      <c r="B47" s="132"/>
      <c r="C47" s="132"/>
      <c r="D47" s="132"/>
      <c r="E47" s="132"/>
      <c r="F47" s="132"/>
    </row>
    <row r="48" spans="1:6" x14ac:dyDescent="0.25">
      <c r="A48" s="131" t="s">
        <v>63</v>
      </c>
      <c r="B48" s="132"/>
      <c r="C48" s="132"/>
      <c r="D48" s="132"/>
      <c r="E48" s="132"/>
      <c r="F48" s="132"/>
    </row>
    <row r="50" spans="1:6" x14ac:dyDescent="0.25">
      <c r="A50" s="141" t="s">
        <v>64</v>
      </c>
      <c r="B50" s="139"/>
      <c r="C50" s="43"/>
      <c r="D50" s="69"/>
      <c r="E50" s="145"/>
      <c r="F50" s="147"/>
    </row>
    <row r="51" spans="1:6" x14ac:dyDescent="0.25">
      <c r="A51" s="45" t="s">
        <v>65</v>
      </c>
      <c r="B51" s="46" t="s">
        <v>66</v>
      </c>
      <c r="C51" s="43"/>
      <c r="D51" s="69"/>
      <c r="E51" s="47" t="s">
        <v>33</v>
      </c>
      <c r="F51" s="44" t="s">
        <v>54</v>
      </c>
    </row>
    <row r="52" spans="1:6" x14ac:dyDescent="0.25">
      <c r="A52" s="51" t="s">
        <v>35</v>
      </c>
      <c r="B52" s="51" t="s">
        <v>67</v>
      </c>
      <c r="C52" s="63"/>
      <c r="D52" s="64"/>
      <c r="E52" s="70">
        <v>0.2</v>
      </c>
      <c r="F52" s="2">
        <f t="shared" ref="F52:F58" si="0">IFERROR(ROUND(($F$31+$F$42)*E52,2),"ERRO")</f>
        <v>536.4</v>
      </c>
    </row>
    <row r="53" spans="1:6" x14ac:dyDescent="0.25">
      <c r="A53" s="39" t="s">
        <v>37</v>
      </c>
      <c r="B53" s="51" t="s">
        <v>68</v>
      </c>
      <c r="C53" s="63"/>
      <c r="D53" s="64"/>
      <c r="E53" s="13">
        <v>2.5000000000000001E-2</v>
      </c>
      <c r="F53" s="2">
        <f t="shared" si="0"/>
        <v>67.05</v>
      </c>
    </row>
    <row r="54" spans="1:6" x14ac:dyDescent="0.25">
      <c r="A54" s="39" t="s">
        <v>39</v>
      </c>
      <c r="B54" s="51" t="s">
        <v>69</v>
      </c>
      <c r="C54" s="63"/>
      <c r="D54" s="64"/>
      <c r="E54" s="13">
        <v>0.06</v>
      </c>
      <c r="F54" s="2">
        <f t="shared" si="0"/>
        <v>160.91999999999999</v>
      </c>
    </row>
    <row r="55" spans="1:6" x14ac:dyDescent="0.25">
      <c r="A55" s="39" t="s">
        <v>41</v>
      </c>
      <c r="B55" s="51" t="s">
        <v>70</v>
      </c>
      <c r="C55" s="63"/>
      <c r="D55" s="64"/>
      <c r="E55" s="13">
        <v>1.4999999999999999E-2</v>
      </c>
      <c r="F55" s="2">
        <f t="shared" si="0"/>
        <v>40.229999999999997</v>
      </c>
    </row>
    <row r="56" spans="1:6" x14ac:dyDescent="0.25">
      <c r="A56" s="39" t="s">
        <v>43</v>
      </c>
      <c r="B56" s="51" t="s">
        <v>71</v>
      </c>
      <c r="C56" s="63"/>
      <c r="D56" s="64"/>
      <c r="E56" s="13">
        <v>0.01</v>
      </c>
      <c r="F56" s="2">
        <f t="shared" si="0"/>
        <v>26.82</v>
      </c>
    </row>
    <row r="57" spans="1:6" x14ac:dyDescent="0.25">
      <c r="A57" s="39" t="s">
        <v>72</v>
      </c>
      <c r="B57" s="51" t="s">
        <v>73</v>
      </c>
      <c r="C57" s="63"/>
      <c r="D57" s="64"/>
      <c r="E57" s="13">
        <v>6.0000000000000001E-3</v>
      </c>
      <c r="F57" s="2">
        <f t="shared" si="0"/>
        <v>16.09</v>
      </c>
    </row>
    <row r="58" spans="1:6" x14ac:dyDescent="0.25">
      <c r="A58" s="65" t="s">
        <v>45</v>
      </c>
      <c r="B58" s="53" t="s">
        <v>74</v>
      </c>
      <c r="C58" s="15"/>
      <c r="D58" s="54"/>
      <c r="E58" s="13">
        <v>2E-3</v>
      </c>
      <c r="F58" s="2">
        <f t="shared" si="0"/>
        <v>5.36</v>
      </c>
    </row>
    <row r="59" spans="1:6" x14ac:dyDescent="0.25">
      <c r="A59" s="141" t="s">
        <v>75</v>
      </c>
      <c r="B59" s="139"/>
      <c r="C59" s="43"/>
      <c r="D59" s="69"/>
      <c r="E59" s="71">
        <f>SUM(E52:E58)</f>
        <v>0.31800000000000006</v>
      </c>
      <c r="F59" s="3">
        <f>IFERROR(SUM(F52:F58),"ERRO")</f>
        <v>852.87</v>
      </c>
    </row>
    <row r="60" spans="1:6" x14ac:dyDescent="0.25">
      <c r="A60" s="50" t="s">
        <v>76</v>
      </c>
      <c r="B60" s="53" t="s">
        <v>77</v>
      </c>
      <c r="C60" s="15"/>
      <c r="D60" s="54"/>
      <c r="E60" s="70">
        <v>0.08</v>
      </c>
      <c r="F60" s="2">
        <f>IFERROR(ROUND(($F$31+$F$42)*E60,2),"ERRO")</f>
        <v>214.56</v>
      </c>
    </row>
    <row r="61" spans="1:6" x14ac:dyDescent="0.25">
      <c r="A61" s="141" t="s">
        <v>47</v>
      </c>
      <c r="B61" s="142"/>
      <c r="C61" s="49"/>
      <c r="D61" s="47"/>
      <c r="E61" s="71">
        <f>SUM(E59:E60)</f>
        <v>0.39800000000000008</v>
      </c>
      <c r="F61" s="3">
        <f>IFERROR(SUM(F59:F60),"ERRO")</f>
        <v>1067.43</v>
      </c>
    </row>
    <row r="62" spans="1:6" x14ac:dyDescent="0.25">
      <c r="A62" s="132" t="s">
        <v>78</v>
      </c>
      <c r="B62" s="132"/>
      <c r="C62" s="132"/>
      <c r="D62" s="132"/>
      <c r="E62" s="132"/>
      <c r="F62" s="132"/>
    </row>
    <row r="63" spans="1:6" x14ac:dyDescent="0.25">
      <c r="A63" s="146" t="s">
        <v>79</v>
      </c>
      <c r="B63" s="132"/>
      <c r="C63" s="132"/>
      <c r="D63" s="132"/>
      <c r="E63" s="132"/>
      <c r="F63" s="132"/>
    </row>
    <row r="64" spans="1:6" x14ac:dyDescent="0.25">
      <c r="A64" s="132" t="s">
        <v>80</v>
      </c>
      <c r="B64" s="132"/>
      <c r="C64" s="132"/>
      <c r="D64" s="132"/>
      <c r="E64" s="132"/>
      <c r="F64" s="132"/>
    </row>
    <row r="65" spans="1:6" x14ac:dyDescent="0.25">
      <c r="A65" s="16"/>
      <c r="B65" s="16"/>
      <c r="C65" s="16"/>
      <c r="D65" s="16"/>
      <c r="E65" s="16"/>
      <c r="F65" s="16"/>
    </row>
    <row r="66" spans="1:6" x14ac:dyDescent="0.25">
      <c r="A66" s="144" t="s">
        <v>81</v>
      </c>
      <c r="B66" s="144"/>
      <c r="C66" s="86"/>
      <c r="D66" s="86"/>
      <c r="E66" s="85"/>
      <c r="F66" s="89">
        <v>2</v>
      </c>
    </row>
    <row r="67" spans="1:6" x14ac:dyDescent="0.25">
      <c r="A67" s="148" t="s">
        <v>82</v>
      </c>
      <c r="B67" s="148"/>
      <c r="C67" s="90"/>
      <c r="D67" s="90"/>
      <c r="E67" s="87"/>
      <c r="F67" s="79">
        <v>4.3</v>
      </c>
    </row>
    <row r="68" spans="1:6" x14ac:dyDescent="0.25">
      <c r="A68" s="148" t="s">
        <v>83</v>
      </c>
      <c r="B68" s="148"/>
      <c r="C68" s="90"/>
      <c r="D68" s="90"/>
      <c r="E68" s="87"/>
      <c r="F68" s="88">
        <v>22</v>
      </c>
    </row>
    <row r="69" spans="1:6" x14ac:dyDescent="0.25">
      <c r="A69" s="148" t="s">
        <v>84</v>
      </c>
      <c r="B69" s="148"/>
      <c r="C69" s="90"/>
      <c r="D69" s="90"/>
      <c r="E69" s="87"/>
      <c r="F69" s="91">
        <v>0.06</v>
      </c>
    </row>
    <row r="70" spans="1:6" x14ac:dyDescent="0.25">
      <c r="A70" s="148" t="s">
        <v>85</v>
      </c>
      <c r="B70" s="148"/>
      <c r="C70" s="90"/>
      <c r="D70" s="90"/>
      <c r="E70" s="87"/>
      <c r="F70" s="79">
        <v>27</v>
      </c>
    </row>
    <row r="71" spans="1:6" x14ac:dyDescent="0.25">
      <c r="A71" s="148" t="s">
        <v>86</v>
      </c>
      <c r="B71" s="148"/>
      <c r="C71" s="90"/>
      <c r="D71" s="90"/>
      <c r="E71" s="87"/>
      <c r="F71" s="91">
        <v>0.05</v>
      </c>
    </row>
    <row r="72" spans="1:6" x14ac:dyDescent="0.25">
      <c r="A72" s="16"/>
    </row>
    <row r="73" spans="1:6" x14ac:dyDescent="0.25">
      <c r="A73" s="141" t="s">
        <v>87</v>
      </c>
      <c r="B73" s="139"/>
      <c r="C73" s="43"/>
      <c r="D73" s="69"/>
      <c r="E73" s="142"/>
      <c r="F73" s="145"/>
    </row>
    <row r="74" spans="1:6" x14ac:dyDescent="0.25">
      <c r="A74" s="45" t="s">
        <v>88</v>
      </c>
      <c r="B74" s="46" t="s">
        <v>89</v>
      </c>
      <c r="C74" s="43"/>
      <c r="D74" s="69"/>
      <c r="E74" s="56" t="s">
        <v>33</v>
      </c>
      <c r="F74" s="23" t="s">
        <v>54</v>
      </c>
    </row>
    <row r="75" spans="1:6" x14ac:dyDescent="0.25">
      <c r="A75" s="51" t="s">
        <v>35</v>
      </c>
      <c r="B75" s="51" t="s">
        <v>90</v>
      </c>
      <c r="C75" s="63"/>
      <c r="D75" s="64"/>
      <c r="E75" s="64"/>
      <c r="F75" s="2">
        <f>IFERROR(IF(ROUND(F66*F67*F68,2)&gt;ROUND(F25*F69,2),ROUND((F66*F67*F68)-(F25*F69),2),0),"ERRO")</f>
        <v>55.58</v>
      </c>
    </row>
    <row r="76" spans="1:6" x14ac:dyDescent="0.25">
      <c r="A76" s="39" t="s">
        <v>37</v>
      </c>
      <c r="B76" s="51" t="s">
        <v>91</v>
      </c>
      <c r="C76" s="63"/>
      <c r="D76" s="64"/>
      <c r="E76" s="39"/>
      <c r="F76" s="2">
        <f>IFERROR(ROUND((F68*F70)-((F68*F70)*F71),2),"ERRO")</f>
        <v>564.29999999999995</v>
      </c>
    </row>
    <row r="77" spans="1:6" x14ac:dyDescent="0.25">
      <c r="A77" s="39" t="s">
        <v>39</v>
      </c>
      <c r="B77" s="51" t="s">
        <v>92</v>
      </c>
      <c r="C77" s="63"/>
      <c r="D77" s="64"/>
      <c r="E77" s="39"/>
      <c r="F77" s="12">
        <v>0</v>
      </c>
    </row>
    <row r="78" spans="1:6" x14ac:dyDescent="0.25">
      <c r="A78" s="39" t="s">
        <v>41</v>
      </c>
      <c r="B78" s="51" t="s">
        <v>93</v>
      </c>
      <c r="C78" s="63"/>
      <c r="D78" s="64"/>
      <c r="E78" s="39"/>
      <c r="F78" s="12">
        <v>0</v>
      </c>
    </row>
    <row r="79" spans="1:6" x14ac:dyDescent="0.25">
      <c r="A79" s="39" t="s">
        <v>43</v>
      </c>
      <c r="B79" s="53" t="s">
        <v>94</v>
      </c>
      <c r="C79" s="15"/>
      <c r="D79" s="54"/>
      <c r="E79" s="39"/>
      <c r="F79" s="12">
        <v>2.54</v>
      </c>
    </row>
    <row r="80" spans="1:6" ht="22.5" x14ac:dyDescent="0.25">
      <c r="A80" s="53" t="s">
        <v>72</v>
      </c>
      <c r="B80" s="66" t="s">
        <v>246</v>
      </c>
      <c r="C80" s="67"/>
      <c r="D80" s="68"/>
      <c r="E80" s="64"/>
      <c r="F80" s="12">
        <v>70.040000000000006</v>
      </c>
    </row>
    <row r="81" spans="1:6" x14ac:dyDescent="0.25">
      <c r="A81" s="141" t="s">
        <v>47</v>
      </c>
      <c r="B81" s="130"/>
      <c r="C81" s="40"/>
      <c r="D81" s="56"/>
      <c r="E81" s="47"/>
      <c r="F81" s="3">
        <f>SUM(F75:F80)</f>
        <v>692.45999999999992</v>
      </c>
    </row>
    <row r="82" spans="1:6" x14ac:dyDescent="0.25">
      <c r="A82" s="132" t="s">
        <v>95</v>
      </c>
      <c r="B82" s="132"/>
      <c r="C82" s="132"/>
      <c r="D82" s="132"/>
      <c r="E82" s="132"/>
      <c r="F82" s="132"/>
    </row>
    <row r="83" spans="1:6" x14ac:dyDescent="0.25">
      <c r="A83" s="132" t="s">
        <v>96</v>
      </c>
      <c r="B83" s="132"/>
      <c r="C83" s="132"/>
      <c r="D83" s="132"/>
      <c r="E83" s="132"/>
      <c r="F83" s="132"/>
    </row>
    <row r="85" spans="1:6" x14ac:dyDescent="0.25">
      <c r="A85" s="141" t="s">
        <v>97</v>
      </c>
      <c r="B85" s="139"/>
      <c r="C85" s="43"/>
      <c r="D85" s="69"/>
      <c r="E85" s="142"/>
      <c r="F85" s="145"/>
    </row>
    <row r="86" spans="1:6" x14ac:dyDescent="0.25">
      <c r="A86" s="45">
        <v>2</v>
      </c>
      <c r="B86" s="46" t="s">
        <v>98</v>
      </c>
      <c r="C86" s="43"/>
      <c r="D86" s="69"/>
      <c r="E86" s="47"/>
      <c r="F86" s="44" t="s">
        <v>54</v>
      </c>
    </row>
    <row r="87" spans="1:6" x14ac:dyDescent="0.25">
      <c r="A87" s="51" t="s">
        <v>52</v>
      </c>
      <c r="B87" s="51" t="s">
        <v>99</v>
      </c>
      <c r="C87" s="63"/>
      <c r="D87" s="64"/>
      <c r="E87" s="64"/>
      <c r="F87" s="2">
        <f>F42</f>
        <v>454.98</v>
      </c>
    </row>
    <row r="88" spans="1:6" x14ac:dyDescent="0.25">
      <c r="A88" s="39" t="s">
        <v>65</v>
      </c>
      <c r="B88" s="51" t="s">
        <v>66</v>
      </c>
      <c r="C88" s="63"/>
      <c r="D88" s="64"/>
      <c r="E88" s="39"/>
      <c r="F88" s="2">
        <f>F61</f>
        <v>1067.43</v>
      </c>
    </row>
    <row r="89" spans="1:6" x14ac:dyDescent="0.25">
      <c r="A89" s="65" t="s">
        <v>88</v>
      </c>
      <c r="B89" s="53" t="s">
        <v>89</v>
      </c>
      <c r="C89" s="15"/>
      <c r="D89" s="54"/>
      <c r="E89" s="39"/>
      <c r="F89" s="2">
        <f>F81</f>
        <v>692.45999999999992</v>
      </c>
    </row>
    <row r="90" spans="1:6" x14ac:dyDescent="0.25">
      <c r="A90" s="141" t="s">
        <v>100</v>
      </c>
      <c r="B90" s="142"/>
      <c r="C90" s="49"/>
      <c r="D90" s="47"/>
      <c r="E90" s="47"/>
      <c r="F90" s="3">
        <f>IFERROR(SUM(F87:F89),"ERRO")</f>
        <v>2214.87</v>
      </c>
    </row>
    <row r="91" spans="1:6" x14ac:dyDescent="0.25">
      <c r="A91" s="41"/>
    </row>
    <row r="92" spans="1:6" x14ac:dyDescent="0.25">
      <c r="A92" s="131" t="s">
        <v>101</v>
      </c>
      <c r="B92" s="131"/>
      <c r="C92" s="131"/>
      <c r="D92" s="131"/>
      <c r="E92" s="131"/>
      <c r="F92" s="131"/>
    </row>
    <row r="93" spans="1:6" x14ac:dyDescent="0.25">
      <c r="A93" s="41"/>
      <c r="B93" s="41"/>
      <c r="C93" s="41"/>
      <c r="D93" s="41"/>
      <c r="E93" s="41"/>
      <c r="F93" s="41"/>
    </row>
    <row r="94" spans="1:6" x14ac:dyDescent="0.25">
      <c r="A94" s="141" t="s">
        <v>102</v>
      </c>
      <c r="B94" s="139"/>
      <c r="C94" s="43"/>
      <c r="D94" s="69"/>
      <c r="E94" s="145"/>
      <c r="F94" s="147"/>
    </row>
    <row r="95" spans="1:6" x14ac:dyDescent="0.25">
      <c r="A95" s="45">
        <v>3</v>
      </c>
      <c r="B95" s="46" t="s">
        <v>103</v>
      </c>
      <c r="C95" s="43"/>
      <c r="D95" s="69"/>
      <c r="E95" s="47" t="s">
        <v>33</v>
      </c>
      <c r="F95" s="44" t="s">
        <v>54</v>
      </c>
    </row>
    <row r="96" spans="1:6" x14ac:dyDescent="0.25">
      <c r="A96" s="51" t="s">
        <v>35</v>
      </c>
      <c r="B96" s="51" t="s">
        <v>104</v>
      </c>
      <c r="C96" s="63"/>
      <c r="D96" s="64"/>
      <c r="E96" s="70">
        <v>4.5999999999999999E-3</v>
      </c>
      <c r="F96" s="2">
        <f t="shared" ref="F96:F101" si="1">IFERROR(ROUND($F$31*E96,2),"ERRO")</f>
        <v>10.24</v>
      </c>
    </row>
    <row r="97" spans="1:6" x14ac:dyDescent="0.25">
      <c r="A97" s="39" t="s">
        <v>37</v>
      </c>
      <c r="B97" s="51" t="s">
        <v>105</v>
      </c>
      <c r="C97" s="63"/>
      <c r="D97" s="64"/>
      <c r="E97" s="13">
        <v>2.9999999999999997E-4</v>
      </c>
      <c r="F97" s="2">
        <f t="shared" si="1"/>
        <v>0.67</v>
      </c>
    </row>
    <row r="98" spans="1:6" x14ac:dyDescent="0.25">
      <c r="A98" s="39" t="s">
        <v>39</v>
      </c>
      <c r="B98" s="51" t="s">
        <v>106</v>
      </c>
      <c r="C98" s="63"/>
      <c r="D98" s="64"/>
      <c r="E98" s="13">
        <v>3.4700000000000002E-2</v>
      </c>
      <c r="F98" s="2">
        <f t="shared" si="1"/>
        <v>77.28</v>
      </c>
    </row>
    <row r="99" spans="1:6" x14ac:dyDescent="0.25">
      <c r="A99" s="39" t="s">
        <v>41</v>
      </c>
      <c r="B99" s="51" t="s">
        <v>107</v>
      </c>
      <c r="C99" s="63"/>
      <c r="D99" s="64"/>
      <c r="E99" s="13">
        <v>1.9400000000000001E-2</v>
      </c>
      <c r="F99" s="2">
        <f t="shared" si="1"/>
        <v>43.2</v>
      </c>
    </row>
    <row r="100" spans="1:6" x14ac:dyDescent="0.25">
      <c r="A100" s="39" t="s">
        <v>43</v>
      </c>
      <c r="B100" s="51" t="s">
        <v>108</v>
      </c>
      <c r="C100" s="63"/>
      <c r="D100" s="64"/>
      <c r="E100" s="13">
        <v>7.1000000000000004E-3</v>
      </c>
      <c r="F100" s="2">
        <f t="shared" si="1"/>
        <v>15.81</v>
      </c>
    </row>
    <row r="101" spans="1:6" x14ac:dyDescent="0.25">
      <c r="A101" s="65" t="s">
        <v>72</v>
      </c>
      <c r="B101" s="53" t="s">
        <v>109</v>
      </c>
      <c r="C101" s="15"/>
      <c r="D101" s="54"/>
      <c r="E101" s="13">
        <v>2.0000000000000001E-4</v>
      </c>
      <c r="F101" s="2">
        <f t="shared" si="1"/>
        <v>0.45</v>
      </c>
    </row>
    <row r="102" spans="1:6" x14ac:dyDescent="0.25">
      <c r="A102" s="141" t="s">
        <v>100</v>
      </c>
      <c r="B102" s="142"/>
      <c r="C102" s="49"/>
      <c r="D102" s="47"/>
      <c r="E102" s="47"/>
      <c r="F102" s="3">
        <f>IFERROR(SUM(F96:F101),"ERRO")</f>
        <v>147.64999999999998</v>
      </c>
    </row>
    <row r="104" spans="1:6" x14ac:dyDescent="0.25">
      <c r="A104" s="131" t="s">
        <v>110</v>
      </c>
      <c r="B104" s="131"/>
      <c r="C104" s="131"/>
      <c r="D104" s="131"/>
      <c r="E104" s="131"/>
      <c r="F104" s="131"/>
    </row>
    <row r="105" spans="1:6" x14ac:dyDescent="0.25">
      <c r="A105" s="131" t="s">
        <v>111</v>
      </c>
      <c r="B105" s="131"/>
      <c r="C105" s="131"/>
      <c r="D105" s="131"/>
      <c r="E105" s="131"/>
      <c r="F105" s="131"/>
    </row>
    <row r="106" spans="1:6" x14ac:dyDescent="0.25">
      <c r="A106" s="132" t="s">
        <v>112</v>
      </c>
      <c r="B106" s="132"/>
      <c r="C106" s="132"/>
      <c r="D106" s="132"/>
      <c r="E106" s="132"/>
      <c r="F106" s="132"/>
    </row>
    <row r="107" spans="1:6" x14ac:dyDescent="0.25">
      <c r="A107" s="131" t="s">
        <v>113</v>
      </c>
      <c r="B107" s="132"/>
      <c r="C107" s="132"/>
      <c r="D107" s="132"/>
      <c r="E107" s="132"/>
      <c r="F107" s="132"/>
    </row>
    <row r="109" spans="1:6" x14ac:dyDescent="0.25">
      <c r="A109" s="141" t="s">
        <v>114</v>
      </c>
      <c r="B109" s="139"/>
      <c r="C109" s="43"/>
      <c r="D109" s="69"/>
      <c r="E109" s="145"/>
      <c r="F109" s="147"/>
    </row>
    <row r="110" spans="1:6" x14ac:dyDescent="0.25">
      <c r="A110" s="45" t="s">
        <v>115</v>
      </c>
      <c r="B110" s="46" t="s">
        <v>116</v>
      </c>
      <c r="C110" s="43"/>
      <c r="D110" s="69"/>
      <c r="E110" s="47" t="s">
        <v>33</v>
      </c>
      <c r="F110" s="44" t="s">
        <v>54</v>
      </c>
    </row>
    <row r="111" spans="1:6" x14ac:dyDescent="0.25">
      <c r="A111" s="51" t="s">
        <v>35</v>
      </c>
      <c r="B111" s="51" t="s">
        <v>117</v>
      </c>
      <c r="C111" s="63"/>
      <c r="D111" s="64"/>
      <c r="E111" s="70">
        <v>9.0749999999999997E-2</v>
      </c>
      <c r="F111" s="2">
        <f t="shared" ref="F111:F116" si="2">IFERROR(ROUND(($F$31+$F$90+$F$102)*E111,2),"ERRO")</f>
        <v>416.5</v>
      </c>
    </row>
    <row r="112" spans="1:6" x14ac:dyDescent="0.25">
      <c r="A112" s="39" t="s">
        <v>37</v>
      </c>
      <c r="B112" s="51" t="s">
        <v>118</v>
      </c>
      <c r="C112" s="63"/>
      <c r="D112" s="64"/>
      <c r="E112" s="13">
        <v>1.6299999999999999E-2</v>
      </c>
      <c r="F112" s="2">
        <f t="shared" si="2"/>
        <v>74.81</v>
      </c>
    </row>
    <row r="113" spans="1:6" x14ac:dyDescent="0.25">
      <c r="A113" s="39" t="s">
        <v>39</v>
      </c>
      <c r="B113" s="51" t="s">
        <v>119</v>
      </c>
      <c r="C113" s="63"/>
      <c r="D113" s="64"/>
      <c r="E113" s="13">
        <v>2.0000000000000001E-4</v>
      </c>
      <c r="F113" s="2">
        <f t="shared" si="2"/>
        <v>0.92</v>
      </c>
    </row>
    <row r="114" spans="1:6" x14ac:dyDescent="0.25">
      <c r="A114" s="39" t="s">
        <v>41</v>
      </c>
      <c r="B114" s="51" t="s">
        <v>120</v>
      </c>
      <c r="C114" s="63"/>
      <c r="D114" s="64"/>
      <c r="E114" s="13">
        <v>3.3E-3</v>
      </c>
      <c r="F114" s="2">
        <f t="shared" si="2"/>
        <v>15.15</v>
      </c>
    </row>
    <row r="115" spans="1:6" x14ac:dyDescent="0.25">
      <c r="A115" s="39" t="s">
        <v>43</v>
      </c>
      <c r="B115" s="51" t="s">
        <v>121</v>
      </c>
      <c r="C115" s="63"/>
      <c r="D115" s="64"/>
      <c r="E115" s="13">
        <v>5.5000000000000003E-4</v>
      </c>
      <c r="F115" s="2">
        <f t="shared" si="2"/>
        <v>2.52</v>
      </c>
    </row>
    <row r="116" spans="1:6" x14ac:dyDescent="0.25">
      <c r="A116" s="53" t="s">
        <v>72</v>
      </c>
      <c r="B116" s="72" t="s">
        <v>122</v>
      </c>
      <c r="C116" s="73"/>
      <c r="D116" s="74"/>
      <c r="E116" s="70">
        <v>0</v>
      </c>
      <c r="F116" s="2">
        <f t="shared" si="2"/>
        <v>0</v>
      </c>
    </row>
    <row r="117" spans="1:6" x14ac:dyDescent="0.25">
      <c r="A117" s="141" t="s">
        <v>47</v>
      </c>
      <c r="B117" s="142"/>
      <c r="C117" s="49"/>
      <c r="D117" s="47"/>
      <c r="E117" s="47"/>
      <c r="F117" s="3">
        <f>IFERROR(SUM(F111:F116),"ERRO")</f>
        <v>509.9</v>
      </c>
    </row>
    <row r="118" spans="1:6" x14ac:dyDescent="0.25">
      <c r="A118" s="41"/>
      <c r="B118" s="41"/>
      <c r="C118" s="41"/>
      <c r="D118" s="41"/>
      <c r="E118" s="41"/>
      <c r="F118" s="41"/>
    </row>
    <row r="119" spans="1:6" x14ac:dyDescent="0.25">
      <c r="A119" s="141" t="s">
        <v>123</v>
      </c>
      <c r="B119" s="139"/>
      <c r="C119" s="43"/>
      <c r="D119" s="69"/>
      <c r="E119" s="145"/>
      <c r="F119" s="147"/>
    </row>
    <row r="120" spans="1:6" x14ac:dyDescent="0.25">
      <c r="A120" s="45" t="s">
        <v>124</v>
      </c>
      <c r="B120" s="46" t="s">
        <v>125</v>
      </c>
      <c r="C120" s="43"/>
      <c r="D120" s="69"/>
      <c r="E120" s="47" t="s">
        <v>33</v>
      </c>
      <c r="F120" s="44" t="s">
        <v>54</v>
      </c>
    </row>
    <row r="121" spans="1:6" x14ac:dyDescent="0.25">
      <c r="A121" s="53" t="s">
        <v>35</v>
      </c>
      <c r="B121" s="53" t="s">
        <v>126</v>
      </c>
      <c r="C121" s="15"/>
      <c r="D121" s="54"/>
      <c r="E121" s="75">
        <v>0</v>
      </c>
      <c r="F121" s="2">
        <f>IFERROR(ROUND(($F$31+$F$90+$F$102)*E121,2),"ERRO")</f>
        <v>0</v>
      </c>
    </row>
    <row r="122" spans="1:6" x14ac:dyDescent="0.25">
      <c r="A122" s="141" t="s">
        <v>47</v>
      </c>
      <c r="B122" s="142"/>
      <c r="C122" s="49"/>
      <c r="D122" s="47"/>
      <c r="E122" s="47"/>
      <c r="F122" s="3">
        <f>IFERROR(SUM(F121),"ERRO")</f>
        <v>0</v>
      </c>
    </row>
    <row r="123" spans="1:6" x14ac:dyDescent="0.25">
      <c r="A123" s="48"/>
      <c r="B123" s="48"/>
      <c r="C123" s="48"/>
      <c r="D123" s="48"/>
      <c r="E123" s="48"/>
      <c r="F123" s="48"/>
    </row>
    <row r="124" spans="1:6" x14ac:dyDescent="0.25">
      <c r="A124" s="141" t="s">
        <v>127</v>
      </c>
      <c r="B124" s="139"/>
      <c r="C124" s="43"/>
      <c r="D124" s="69"/>
      <c r="E124" s="142"/>
      <c r="F124" s="145"/>
    </row>
    <row r="125" spans="1:6" x14ac:dyDescent="0.25">
      <c r="A125" s="45">
        <v>4</v>
      </c>
      <c r="B125" s="46" t="s">
        <v>128</v>
      </c>
      <c r="C125" s="43"/>
      <c r="D125" s="69"/>
      <c r="E125" s="47"/>
      <c r="F125" s="44" t="s">
        <v>54</v>
      </c>
    </row>
    <row r="126" spans="1:6" x14ac:dyDescent="0.25">
      <c r="A126" s="51" t="s">
        <v>115</v>
      </c>
      <c r="B126" s="53" t="s">
        <v>116</v>
      </c>
      <c r="C126" s="15"/>
      <c r="D126" s="54"/>
      <c r="E126" s="64"/>
      <c r="F126" s="2">
        <f>F117</f>
        <v>509.9</v>
      </c>
    </row>
    <row r="127" spans="1:6" x14ac:dyDescent="0.25">
      <c r="A127" s="53" t="s">
        <v>124</v>
      </c>
      <c r="B127" s="53" t="s">
        <v>129</v>
      </c>
      <c r="C127" s="15"/>
      <c r="D127" s="54"/>
      <c r="E127" s="64"/>
      <c r="F127" s="2">
        <f>F122</f>
        <v>0</v>
      </c>
    </row>
    <row r="128" spans="1:6" x14ac:dyDescent="0.25">
      <c r="A128" s="141" t="s">
        <v>100</v>
      </c>
      <c r="B128" s="142"/>
      <c r="C128" s="49"/>
      <c r="D128" s="47"/>
      <c r="E128" s="47"/>
      <c r="F128" s="3">
        <f>IFERROR(SUM(F126:F127),"ERRO")</f>
        <v>509.9</v>
      </c>
    </row>
    <row r="129" spans="1:7" x14ac:dyDescent="0.25">
      <c r="A129" s="101"/>
      <c r="B129" s="102"/>
      <c r="C129" s="102"/>
      <c r="D129" s="102"/>
      <c r="E129" s="102"/>
      <c r="F129" s="102"/>
    </row>
    <row r="130" spans="1:7" x14ac:dyDescent="0.25">
      <c r="A130" s="133" t="s">
        <v>130</v>
      </c>
      <c r="B130" s="133"/>
      <c r="C130" s="133"/>
      <c r="D130" s="133"/>
      <c r="E130" s="133"/>
      <c r="F130" s="133"/>
    </row>
    <row r="131" spans="1:7" x14ac:dyDescent="0.25">
      <c r="A131" s="96"/>
      <c r="B131" s="96"/>
      <c r="C131" s="96"/>
      <c r="D131" s="96"/>
      <c r="E131" s="96"/>
      <c r="F131" s="96"/>
      <c r="G131" s="22"/>
    </row>
    <row r="132" spans="1:7" x14ac:dyDescent="0.25">
      <c r="A132" s="143" t="s">
        <v>177</v>
      </c>
      <c r="B132" s="143"/>
      <c r="C132" s="92"/>
      <c r="D132" s="92"/>
      <c r="E132" s="92"/>
      <c r="F132" s="123">
        <f>IFERROR(SUM(F134:F138),"ERRO")</f>
        <v>561.13</v>
      </c>
      <c r="G132" s="22"/>
    </row>
    <row r="133" spans="1:7" x14ac:dyDescent="0.25">
      <c r="A133" s="57"/>
      <c r="B133" s="97" t="s">
        <v>179</v>
      </c>
      <c r="C133" s="97" t="s">
        <v>180</v>
      </c>
      <c r="D133" s="97" t="s">
        <v>230</v>
      </c>
      <c r="E133" s="97" t="s">
        <v>185</v>
      </c>
      <c r="F133" s="97" t="s">
        <v>183</v>
      </c>
      <c r="G133" s="22"/>
    </row>
    <row r="134" spans="1:7" ht="45" x14ac:dyDescent="0.25">
      <c r="A134" s="58"/>
      <c r="B134" s="77" t="s">
        <v>236</v>
      </c>
      <c r="C134" s="77" t="s">
        <v>181</v>
      </c>
      <c r="D134" s="78">
        <v>2</v>
      </c>
      <c r="E134" s="121">
        <v>59.218800000000002</v>
      </c>
      <c r="F134" s="82">
        <f>IFERROR(ROUND(D134*E134,2),"ERRO")</f>
        <v>118.44</v>
      </c>
      <c r="G134" s="22"/>
    </row>
    <row r="135" spans="1:7" ht="22.5" x14ac:dyDescent="0.25">
      <c r="A135" s="58"/>
      <c r="B135" s="77" t="s">
        <v>237</v>
      </c>
      <c r="C135" s="77" t="s">
        <v>181</v>
      </c>
      <c r="D135" s="78">
        <v>2</v>
      </c>
      <c r="E135" s="121">
        <v>81.859200000000001</v>
      </c>
      <c r="F135" s="82">
        <f>IFERROR(ROUND(D135*E135,2),"ERRO")</f>
        <v>163.72</v>
      </c>
      <c r="G135" s="22"/>
    </row>
    <row r="136" spans="1:7" ht="22.5" x14ac:dyDescent="0.25">
      <c r="A136" s="58"/>
      <c r="B136" s="77" t="s">
        <v>238</v>
      </c>
      <c r="C136" s="77" t="s">
        <v>184</v>
      </c>
      <c r="D136" s="78">
        <v>4</v>
      </c>
      <c r="E136" s="121">
        <v>11.167999999999999</v>
      </c>
      <c r="F136" s="82">
        <f>IFERROR(ROUND(D136*E136,2),"ERRO")</f>
        <v>44.67</v>
      </c>
      <c r="G136" s="22"/>
    </row>
    <row r="137" spans="1:7" ht="33.75" x14ac:dyDescent="0.25">
      <c r="A137" s="58"/>
      <c r="B137" s="77" t="s">
        <v>239</v>
      </c>
      <c r="C137" s="77" t="s">
        <v>184</v>
      </c>
      <c r="D137" s="78">
        <v>1</v>
      </c>
      <c r="E137" s="121">
        <v>234.3</v>
      </c>
      <c r="F137" s="82">
        <f>IFERROR(ROUND(D137*E137,2),"ERRO")</f>
        <v>234.3</v>
      </c>
      <c r="G137" s="22"/>
    </row>
    <row r="138" spans="1:7" x14ac:dyDescent="0.25">
      <c r="A138" s="58"/>
      <c r="B138" s="77" t="s">
        <v>229</v>
      </c>
      <c r="C138" s="77" t="s">
        <v>182</v>
      </c>
      <c r="D138" s="77" t="s">
        <v>182</v>
      </c>
      <c r="E138" s="82" t="s">
        <v>182</v>
      </c>
      <c r="F138" s="121">
        <v>0</v>
      </c>
      <c r="G138" s="22"/>
    </row>
    <row r="139" spans="1:7" x14ac:dyDescent="0.25">
      <c r="A139" s="60"/>
      <c r="B139" s="60"/>
      <c r="C139" s="60"/>
      <c r="D139" s="60"/>
      <c r="E139" s="60"/>
      <c r="F139" s="59"/>
      <c r="G139" s="22"/>
    </row>
    <row r="140" spans="1:7" x14ac:dyDescent="0.25">
      <c r="A140" s="143" t="s">
        <v>178</v>
      </c>
      <c r="B140" s="143"/>
      <c r="C140" s="92"/>
      <c r="D140" s="92"/>
      <c r="E140" s="92"/>
      <c r="F140" s="123">
        <f>IFERROR(SUM(F142),"ERRO")</f>
        <v>0</v>
      </c>
      <c r="G140" s="22"/>
    </row>
    <row r="141" spans="1:7" x14ac:dyDescent="0.25">
      <c r="A141" s="96"/>
      <c r="B141" s="97" t="s">
        <v>179</v>
      </c>
      <c r="C141" s="97" t="s">
        <v>180</v>
      </c>
      <c r="D141" s="97" t="s">
        <v>230</v>
      </c>
      <c r="E141" s="97" t="s">
        <v>185</v>
      </c>
      <c r="F141" s="97" t="s">
        <v>183</v>
      </c>
      <c r="G141" s="22"/>
    </row>
    <row r="142" spans="1:7" x14ac:dyDescent="0.25">
      <c r="A142" s="96"/>
      <c r="B142" s="77" t="s">
        <v>229</v>
      </c>
      <c r="C142" s="77" t="s">
        <v>182</v>
      </c>
      <c r="D142" s="78" t="s">
        <v>182</v>
      </c>
      <c r="E142" s="82" t="s">
        <v>182</v>
      </c>
      <c r="F142" s="121">
        <v>0</v>
      </c>
      <c r="G142" s="22"/>
    </row>
    <row r="143" spans="1:7" s="95" customFormat="1" x14ac:dyDescent="0.25">
      <c r="A143" s="96"/>
      <c r="B143" s="58"/>
      <c r="C143" s="58"/>
      <c r="D143" s="98"/>
      <c r="E143" s="59"/>
      <c r="F143" s="59"/>
      <c r="G143" s="22"/>
    </row>
    <row r="144" spans="1:7" s="95" customFormat="1" x14ac:dyDescent="0.25">
      <c r="A144" s="143" t="s">
        <v>232</v>
      </c>
      <c r="B144" s="143"/>
      <c r="C144" s="92"/>
      <c r="D144" s="92"/>
      <c r="E144" s="92"/>
      <c r="F144" s="123">
        <f>IFERROR(SUM(F146),"ERRO")</f>
        <v>0</v>
      </c>
      <c r="G144" s="22"/>
    </row>
    <row r="145" spans="1:7" s="95" customFormat="1" x14ac:dyDescent="0.25">
      <c r="A145" s="96"/>
      <c r="B145" s="97" t="s">
        <v>179</v>
      </c>
      <c r="C145" s="97" t="s">
        <v>180</v>
      </c>
      <c r="D145" s="97" t="s">
        <v>230</v>
      </c>
      <c r="E145" s="97" t="s">
        <v>185</v>
      </c>
      <c r="F145" s="97" t="s">
        <v>183</v>
      </c>
      <c r="G145" s="22"/>
    </row>
    <row r="146" spans="1:7" s="95" customFormat="1" ht="22.5" x14ac:dyDescent="0.25">
      <c r="A146" s="96"/>
      <c r="B146" s="77" t="s">
        <v>234</v>
      </c>
      <c r="C146" s="77" t="s">
        <v>182</v>
      </c>
      <c r="D146" s="78" t="s">
        <v>182</v>
      </c>
      <c r="E146" s="82" t="s">
        <v>182</v>
      </c>
      <c r="F146" s="121">
        <v>0</v>
      </c>
      <c r="G146" s="22"/>
    </row>
    <row r="147" spans="1:7" x14ac:dyDescent="0.25">
      <c r="A147" s="96"/>
      <c r="B147" s="96"/>
      <c r="C147" s="96"/>
      <c r="D147" s="96"/>
      <c r="E147" s="96"/>
      <c r="F147" s="96"/>
      <c r="G147" s="22"/>
    </row>
    <row r="148" spans="1:7" x14ac:dyDescent="0.25">
      <c r="A148" s="135" t="s">
        <v>130</v>
      </c>
      <c r="B148" s="136"/>
      <c r="C148" s="103"/>
      <c r="D148" s="104"/>
      <c r="E148" s="135"/>
      <c r="F148" s="137"/>
    </row>
    <row r="149" spans="1:7" x14ac:dyDescent="0.25">
      <c r="A149" s="105">
        <v>5</v>
      </c>
      <c r="B149" s="106" t="s">
        <v>131</v>
      </c>
      <c r="C149" s="103"/>
      <c r="D149" s="104"/>
      <c r="E149" s="107" t="s">
        <v>33</v>
      </c>
      <c r="F149" s="108" t="s">
        <v>54</v>
      </c>
    </row>
    <row r="150" spans="1:7" x14ac:dyDescent="0.25">
      <c r="A150" s="109" t="s">
        <v>35</v>
      </c>
      <c r="B150" s="109" t="s">
        <v>132</v>
      </c>
      <c r="C150" s="110"/>
      <c r="D150" s="111"/>
      <c r="E150" s="112"/>
      <c r="F150" s="113">
        <f>IFERROR(ROUND((F132/'1'!C8),2),"ERRO")</f>
        <v>46.76</v>
      </c>
    </row>
    <row r="151" spans="1:7" x14ac:dyDescent="0.25">
      <c r="A151" s="114" t="s">
        <v>37</v>
      </c>
      <c r="B151" s="109" t="s">
        <v>133</v>
      </c>
      <c r="C151" s="110"/>
      <c r="D151" s="111"/>
      <c r="E151" s="112"/>
      <c r="F151" s="113">
        <f>IFERROR(ROUND((F140/'1'!C8),2),"ERRO")</f>
        <v>0</v>
      </c>
    </row>
    <row r="152" spans="1:7" x14ac:dyDescent="0.25">
      <c r="A152" s="115" t="s">
        <v>39</v>
      </c>
      <c r="B152" s="116" t="s">
        <v>233</v>
      </c>
      <c r="C152" s="117"/>
      <c r="D152" s="118"/>
      <c r="E152" s="112"/>
      <c r="F152" s="99">
        <f>IFERROR(ROUND(F144*((1-0.2)/(12*5)),2),"ERRO")</f>
        <v>0</v>
      </c>
    </row>
    <row r="153" spans="1:7" x14ac:dyDescent="0.25">
      <c r="A153" s="135" t="s">
        <v>47</v>
      </c>
      <c r="B153" s="136"/>
      <c r="C153" s="119"/>
      <c r="D153" s="107"/>
      <c r="E153" s="107"/>
      <c r="F153" s="120">
        <f>IFERROR(SUM(F150:F152),"ERRO")</f>
        <v>46.76</v>
      </c>
    </row>
    <row r="154" spans="1:7" x14ac:dyDescent="0.25">
      <c r="A154" s="133" t="s">
        <v>134</v>
      </c>
      <c r="B154" s="133"/>
      <c r="C154" s="133"/>
      <c r="D154" s="133"/>
      <c r="E154" s="134"/>
      <c r="F154" s="134"/>
    </row>
    <row r="155" spans="1:7" x14ac:dyDescent="0.25">
      <c r="A155" s="101"/>
      <c r="B155" s="102"/>
      <c r="C155" s="102"/>
      <c r="D155" s="102"/>
      <c r="E155" s="102"/>
      <c r="F155" s="102"/>
    </row>
    <row r="156" spans="1:7" x14ac:dyDescent="0.25">
      <c r="A156" s="140" t="s">
        <v>135</v>
      </c>
      <c r="B156" s="140"/>
      <c r="C156" s="140"/>
      <c r="D156" s="140"/>
      <c r="E156" s="140"/>
      <c r="F156" s="140"/>
    </row>
    <row r="157" spans="1:7" x14ac:dyDescent="0.25">
      <c r="A157" s="101"/>
      <c r="B157" s="101"/>
      <c r="C157" s="101"/>
      <c r="D157" s="101"/>
      <c r="E157" s="101"/>
      <c r="F157" s="101"/>
    </row>
    <row r="158" spans="1:7" x14ac:dyDescent="0.25">
      <c r="A158" s="141" t="s">
        <v>135</v>
      </c>
      <c r="B158" s="139"/>
      <c r="C158" s="43"/>
      <c r="D158" s="69"/>
      <c r="E158" s="145"/>
      <c r="F158" s="147"/>
    </row>
    <row r="159" spans="1:7" x14ac:dyDescent="0.25">
      <c r="A159" s="45">
        <v>6</v>
      </c>
      <c r="B159" s="46" t="s">
        <v>136</v>
      </c>
      <c r="C159" s="43"/>
      <c r="D159" s="69"/>
      <c r="E159" s="47" t="s">
        <v>33</v>
      </c>
      <c r="F159" s="44" t="s">
        <v>54</v>
      </c>
    </row>
    <row r="160" spans="1:7" x14ac:dyDescent="0.25">
      <c r="A160" s="51" t="s">
        <v>35</v>
      </c>
      <c r="B160" s="51" t="s">
        <v>137</v>
      </c>
      <c r="C160" s="63"/>
      <c r="D160" s="64"/>
      <c r="E160" s="76">
        <v>0.05</v>
      </c>
      <c r="F160" s="2">
        <f>IFERROR(ROUND(($F$31+$F$90+$F$102+$F$128+$F$153)*E160,2),"ERRO")</f>
        <v>257.31</v>
      </c>
    </row>
    <row r="161" spans="1:6" x14ac:dyDescent="0.25">
      <c r="A161" s="39" t="s">
        <v>37</v>
      </c>
      <c r="B161" s="51" t="s">
        <v>138</v>
      </c>
      <c r="C161" s="63"/>
      <c r="D161" s="64"/>
      <c r="E161" s="17">
        <v>0.03</v>
      </c>
      <c r="F161" s="2">
        <f>IFERROR(ROUND((($F$31+$F$90+$F$102+$F$128+$F$153+$F$160+$F$164)/(1-($E$161+$E$162+$E$163)))*E161,2),"ERRO")</f>
        <v>179.46</v>
      </c>
    </row>
    <row r="162" spans="1:6" x14ac:dyDescent="0.25">
      <c r="A162" s="39" t="s">
        <v>39</v>
      </c>
      <c r="B162" s="51" t="s">
        <v>139</v>
      </c>
      <c r="C162" s="63"/>
      <c r="D162" s="64"/>
      <c r="E162" s="17">
        <v>6.4999999999999997E-3</v>
      </c>
      <c r="F162" s="2">
        <f>IFERROR(ROUND((($F$31+$F$90+$F$102+$F$128+$F$153+$F$160+$F$164)/(1-($E$161+$E$162+$E$163)))*E162,2),"ERRO")</f>
        <v>38.880000000000003</v>
      </c>
    </row>
    <row r="163" spans="1:6" x14ac:dyDescent="0.25">
      <c r="A163" s="39" t="s">
        <v>41</v>
      </c>
      <c r="B163" s="51" t="s">
        <v>140</v>
      </c>
      <c r="C163" s="63"/>
      <c r="D163" s="64"/>
      <c r="E163" s="17">
        <v>0.05</v>
      </c>
      <c r="F163" s="2">
        <f>IFERROR(ROUND((($F$31+$F$90+$F$102+$F$128+$F$153+$F$160+$F$164)/(1-($E$161+$E$162+$E$163)))*E163,2),"ERRO")</f>
        <v>299.10000000000002</v>
      </c>
    </row>
    <row r="164" spans="1:6" x14ac:dyDescent="0.25">
      <c r="A164" s="65" t="s">
        <v>43</v>
      </c>
      <c r="B164" s="53" t="s">
        <v>141</v>
      </c>
      <c r="C164" s="15"/>
      <c r="D164" s="54"/>
      <c r="E164" s="17">
        <v>1.1299999999999999E-2</v>
      </c>
      <c r="F164" s="2">
        <f>IFERROR(ROUND(($F$31+$F$90+$F$102+$F$128+$F$153+$F$160)*E164,2),"ERRO")</f>
        <v>61.06</v>
      </c>
    </row>
    <row r="165" spans="1:6" x14ac:dyDescent="0.25">
      <c r="A165" s="141" t="s">
        <v>47</v>
      </c>
      <c r="B165" s="142"/>
      <c r="C165" s="49"/>
      <c r="D165" s="47"/>
      <c r="E165" s="47"/>
      <c r="F165" s="3">
        <f>IFERROR(SUM(F160:F164),"ERRO")</f>
        <v>835.81</v>
      </c>
    </row>
    <row r="166" spans="1:6" x14ac:dyDescent="0.25">
      <c r="A166" s="138" t="s">
        <v>142</v>
      </c>
      <c r="B166" s="138"/>
      <c r="C166" s="138"/>
      <c r="D166" s="138"/>
      <c r="E166" s="139"/>
      <c r="F166" s="139"/>
    </row>
    <row r="167" spans="1:6" x14ac:dyDescent="0.25">
      <c r="A167" s="131" t="s">
        <v>143</v>
      </c>
      <c r="B167" s="131"/>
      <c r="C167" s="131"/>
      <c r="D167" s="131"/>
      <c r="E167" s="131"/>
      <c r="F167" s="131"/>
    </row>
    <row r="168" spans="1:6" x14ac:dyDescent="0.25">
      <c r="A168" s="41"/>
      <c r="B168" s="41"/>
      <c r="C168" s="41"/>
      <c r="D168" s="41"/>
      <c r="E168" s="41"/>
      <c r="F168" s="41"/>
    </row>
    <row r="169" spans="1:6" x14ac:dyDescent="0.25">
      <c r="A169" s="131" t="s">
        <v>144</v>
      </c>
      <c r="B169" s="131"/>
      <c r="C169" s="131"/>
      <c r="D169" s="131"/>
      <c r="E169" s="131"/>
      <c r="F169" s="131"/>
    </row>
    <row r="170" spans="1:6" x14ac:dyDescent="0.25">
      <c r="A170" s="41"/>
    </row>
    <row r="171" spans="1:6" x14ac:dyDescent="0.25">
      <c r="A171" s="141" t="s">
        <v>145</v>
      </c>
      <c r="B171" s="139"/>
      <c r="C171" s="43"/>
      <c r="D171" s="69"/>
      <c r="E171" s="47"/>
      <c r="F171" s="44" t="s">
        <v>54</v>
      </c>
    </row>
    <row r="172" spans="1:6" x14ac:dyDescent="0.25">
      <c r="A172" s="52" t="s">
        <v>35</v>
      </c>
      <c r="B172" s="51" t="s">
        <v>31</v>
      </c>
      <c r="C172" s="63"/>
      <c r="D172" s="64"/>
      <c r="E172" s="64"/>
      <c r="F172" s="2">
        <f>F31</f>
        <v>2227</v>
      </c>
    </row>
    <row r="173" spans="1:6" x14ac:dyDescent="0.25">
      <c r="A173" s="39" t="s">
        <v>37</v>
      </c>
      <c r="B173" s="51" t="s">
        <v>50</v>
      </c>
      <c r="C173" s="63"/>
      <c r="D173" s="64"/>
      <c r="E173" s="39"/>
      <c r="F173" s="2">
        <f>F90</f>
        <v>2214.87</v>
      </c>
    </row>
    <row r="174" spans="1:6" x14ac:dyDescent="0.25">
      <c r="A174" s="39" t="s">
        <v>39</v>
      </c>
      <c r="B174" s="51" t="s">
        <v>102</v>
      </c>
      <c r="C174" s="63"/>
      <c r="D174" s="64"/>
      <c r="E174" s="39"/>
      <c r="F174" s="2">
        <f>F102</f>
        <v>147.64999999999998</v>
      </c>
    </row>
    <row r="175" spans="1:6" x14ac:dyDescent="0.25">
      <c r="A175" s="39" t="s">
        <v>41</v>
      </c>
      <c r="B175" s="51" t="s">
        <v>110</v>
      </c>
      <c r="C175" s="63"/>
      <c r="D175" s="64"/>
      <c r="E175" s="39"/>
      <c r="F175" s="2">
        <f>F128</f>
        <v>509.9</v>
      </c>
    </row>
    <row r="176" spans="1:6" x14ac:dyDescent="0.25">
      <c r="A176" s="65" t="s">
        <v>43</v>
      </c>
      <c r="B176" s="53" t="s">
        <v>130</v>
      </c>
      <c r="C176" s="15"/>
      <c r="D176" s="54"/>
      <c r="E176" s="39"/>
      <c r="F176" s="2">
        <f>F153</f>
        <v>46.76</v>
      </c>
    </row>
    <row r="177" spans="1:6" x14ac:dyDescent="0.25">
      <c r="A177" s="141" t="s">
        <v>146</v>
      </c>
      <c r="B177" s="139"/>
      <c r="C177" s="43"/>
      <c r="D177" s="69"/>
      <c r="E177" s="47"/>
      <c r="F177" s="3">
        <f>IFERROR(SUM(F172:F176),"ERRO")</f>
        <v>5146.1799999999994</v>
      </c>
    </row>
    <row r="178" spans="1:6" x14ac:dyDescent="0.25">
      <c r="A178" s="50" t="s">
        <v>72</v>
      </c>
      <c r="B178" s="53" t="s">
        <v>135</v>
      </c>
      <c r="C178" s="15"/>
      <c r="D178" s="54"/>
      <c r="E178" s="64"/>
      <c r="F178" s="2">
        <f>F165</f>
        <v>835.81</v>
      </c>
    </row>
    <row r="179" spans="1:6" x14ac:dyDescent="0.25">
      <c r="A179" s="141" t="s">
        <v>147</v>
      </c>
      <c r="B179" s="142"/>
      <c r="C179" s="49"/>
      <c r="D179" s="47"/>
      <c r="E179" s="47"/>
      <c r="F179" s="3">
        <f>IFERROR(SUM(F177:F178),"ERRO")</f>
        <v>5981.99</v>
      </c>
    </row>
  </sheetData>
  <sheetProtection algorithmName="SHA-512" hashValue="mWNrU1kEgACN/W/NJjOHoR0k/yRkrhOKbWwchWpMci5JYF8gAmrXqaHvBp2xGqG6bVcNr28l+KoamFr3jiekpg==" saltValue="QMC3HM30B5QWFJ/NpBiPug==" spinCount="100000" sheet="1" objects="1" scenarios="1"/>
  <mergeCells count="88">
    <mergeCell ref="E8:F8"/>
    <mergeCell ref="A1:F1"/>
    <mergeCell ref="A3:F3"/>
    <mergeCell ref="A4:F4"/>
    <mergeCell ref="A7:B7"/>
    <mergeCell ref="E7:F7"/>
    <mergeCell ref="A23:B23"/>
    <mergeCell ref="E23:F23"/>
    <mergeCell ref="E9:F9"/>
    <mergeCell ref="E10:F10"/>
    <mergeCell ref="E11:F11"/>
    <mergeCell ref="E12:F12"/>
    <mergeCell ref="A13:F13"/>
    <mergeCell ref="A14:F14"/>
    <mergeCell ref="A16:F16"/>
    <mergeCell ref="A18:B18"/>
    <mergeCell ref="A19:B19"/>
    <mergeCell ref="A20:B20"/>
    <mergeCell ref="A21:B21"/>
    <mergeCell ref="A31:B31"/>
    <mergeCell ref="A32:F32"/>
    <mergeCell ref="A33:F33"/>
    <mergeCell ref="A35:F35"/>
    <mergeCell ref="A37:B37"/>
    <mergeCell ref="E37:F37"/>
    <mergeCell ref="A62:F62"/>
    <mergeCell ref="A42:B42"/>
    <mergeCell ref="A43:F43"/>
    <mergeCell ref="A44:F44"/>
    <mergeCell ref="A45:F45"/>
    <mergeCell ref="A46:F46"/>
    <mergeCell ref="A47:F47"/>
    <mergeCell ref="A48:F48"/>
    <mergeCell ref="A50:B50"/>
    <mergeCell ref="E50:F50"/>
    <mergeCell ref="A59:B59"/>
    <mergeCell ref="A61:B61"/>
    <mergeCell ref="A82:F82"/>
    <mergeCell ref="A63:F63"/>
    <mergeCell ref="A64:F64"/>
    <mergeCell ref="A66:B66"/>
    <mergeCell ref="A67:B67"/>
    <mergeCell ref="A68:B68"/>
    <mergeCell ref="A69:B69"/>
    <mergeCell ref="A70:B70"/>
    <mergeCell ref="A71:B71"/>
    <mergeCell ref="A73:B73"/>
    <mergeCell ref="E73:F73"/>
    <mergeCell ref="A81:B81"/>
    <mergeCell ref="A109:B109"/>
    <mergeCell ref="E109:F109"/>
    <mergeCell ref="A83:F83"/>
    <mergeCell ref="A85:B85"/>
    <mergeCell ref="E85:F85"/>
    <mergeCell ref="A90:B90"/>
    <mergeCell ref="A92:F92"/>
    <mergeCell ref="A94:B94"/>
    <mergeCell ref="E94:F94"/>
    <mergeCell ref="A102:B102"/>
    <mergeCell ref="A104:F104"/>
    <mergeCell ref="A105:F105"/>
    <mergeCell ref="A106:F106"/>
    <mergeCell ref="A107:F107"/>
    <mergeCell ref="A117:B117"/>
    <mergeCell ref="A119:B119"/>
    <mergeCell ref="E119:F119"/>
    <mergeCell ref="A122:B122"/>
    <mergeCell ref="A124:B124"/>
    <mergeCell ref="E124:F124"/>
    <mergeCell ref="A128:B128"/>
    <mergeCell ref="A130:F130"/>
    <mergeCell ref="A132:B132"/>
    <mergeCell ref="A140:B140"/>
    <mergeCell ref="A148:B148"/>
    <mergeCell ref="E148:F148"/>
    <mergeCell ref="A144:B144"/>
    <mergeCell ref="A179:B179"/>
    <mergeCell ref="A153:B153"/>
    <mergeCell ref="A154:F154"/>
    <mergeCell ref="A156:F156"/>
    <mergeCell ref="A158:B158"/>
    <mergeCell ref="E158:F158"/>
    <mergeCell ref="A165:B165"/>
    <mergeCell ref="A166:F166"/>
    <mergeCell ref="A167:F167"/>
    <mergeCell ref="A169:F169"/>
    <mergeCell ref="A171:B171"/>
    <mergeCell ref="A177:B177"/>
  </mergeCells>
  <dataValidations count="3">
    <dataValidation type="date" allowBlank="1" showInputMessage="1" showErrorMessage="1" error="Inserir data no formato dd/mm/aaaa." sqref="E12:F12" xr:uid="{3B9D9E28-FCED-4E92-BD4D-D1A32021557A}">
      <formula1>36526</formula1>
      <formula2>72686</formula2>
    </dataValidation>
    <dataValidation type="decimal" allowBlank="1" showInputMessage="1" showErrorMessage="1" error="Inserir decimal entre 0,00 e 999999999,99." sqref="E10:F10 E160:E164 F25 E26:E30 E39:E41 E52:E58 E60 F66:F71 F30 F77:F80 E96:E101 E111:E116 E121 F18:F21 D134:E137 F138 F142:F143 F146" xr:uid="{BC4175A6-F67A-4251-A3B1-8F1F64757A5A}">
      <formula1>0</formula1>
      <formula2>999999999.99</formula2>
    </dataValidation>
    <dataValidation allowBlank="1" showInputMessage="1" showErrorMessage="1" error="Inserir decimal entre 0,00 e 999999999,99." sqref="F130:F137 D130:E133 F139:F141 A130:C146 D138:E146 F144:F145" xr:uid="{B0D4CB17-EECA-4F07-8143-4A9434ACBD79}"/>
  </dataValidations>
  <printOptions horizontalCentered="1"/>
  <pageMargins left="0.23622047244094491" right="0.23622047244094491" top="0.74803149606299213" bottom="0.74803149606299213" header="0.31496062992125984" footer="0.31496062992125984"/>
  <pageSetup paperSize="9" scale="59" fitToHeight="0" orientation="portrait"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Planilha8">
    <pageSetUpPr fitToPage="1"/>
  </sheetPr>
  <dimension ref="A1:G10"/>
  <sheetViews>
    <sheetView showGridLines="0" zoomScaleNormal="100" zoomScaleSheetLayoutView="100" workbookViewId="0">
      <selection sqref="A1:G1"/>
    </sheetView>
  </sheetViews>
  <sheetFormatPr defaultRowHeight="11.25" x14ac:dyDescent="0.2"/>
  <cols>
    <col min="1" max="1" width="1.85546875" style="18" bestFit="1" customWidth="1"/>
    <col min="2" max="2" width="27.7109375" style="18" bestFit="1" customWidth="1"/>
    <col min="3" max="3" width="13.5703125" style="18" bestFit="1" customWidth="1"/>
    <col min="4" max="4" width="15.7109375" style="18" customWidth="1"/>
    <col min="5" max="5" width="13.5703125" style="18" bestFit="1" customWidth="1"/>
    <col min="6" max="6" width="15.5703125" style="18" bestFit="1" customWidth="1"/>
    <col min="7" max="7" width="15.42578125" style="18" bestFit="1" customWidth="1"/>
    <col min="8" max="16384" width="9.140625" style="18"/>
  </cols>
  <sheetData>
    <row r="1" spans="1:7" x14ac:dyDescent="0.2">
      <c r="A1" s="131" t="s">
        <v>148</v>
      </c>
      <c r="B1" s="131"/>
      <c r="C1" s="131"/>
      <c r="D1" s="131"/>
      <c r="E1" s="131"/>
      <c r="F1" s="131"/>
      <c r="G1" s="131"/>
    </row>
    <row r="2" spans="1:7" x14ac:dyDescent="0.2">
      <c r="A2" s="9"/>
      <c r="B2" s="9"/>
      <c r="C2" s="9"/>
      <c r="D2" s="9"/>
      <c r="E2" s="9"/>
      <c r="F2" s="9"/>
      <c r="G2" s="9"/>
    </row>
    <row r="3" spans="1:7" ht="33.75" x14ac:dyDescent="0.2">
      <c r="A3" s="10"/>
      <c r="B3" s="10" t="s">
        <v>149</v>
      </c>
      <c r="C3" s="10" t="s">
        <v>150</v>
      </c>
      <c r="D3" s="10" t="s">
        <v>151</v>
      </c>
      <c r="E3" s="10" t="s">
        <v>152</v>
      </c>
      <c r="F3" s="10" t="s">
        <v>153</v>
      </c>
      <c r="G3" s="10" t="s">
        <v>154</v>
      </c>
    </row>
    <row r="4" spans="1:7" x14ac:dyDescent="0.2">
      <c r="A4" s="1">
        <v>1</v>
      </c>
      <c r="B4" s="1" t="str">
        <f>'1'!A12</f>
        <v>ASSISTENTE ADMINISTRATIVO</v>
      </c>
      <c r="C4" s="2">
        <f>'Assistente Administrativo'!F177</f>
        <v>8616.8799999999992</v>
      </c>
      <c r="D4" s="11">
        <v>1</v>
      </c>
      <c r="E4" s="2">
        <f>IFERROR(C4*D4,"ERRO")</f>
        <v>8616.8799999999992</v>
      </c>
      <c r="F4" s="14">
        <f>'1'!C12</f>
        <v>5</v>
      </c>
      <c r="G4" s="2">
        <f>IFERROR(E4*F4,"ERRO")</f>
        <v>43084.399999999994</v>
      </c>
    </row>
    <row r="5" spans="1:7" x14ac:dyDescent="0.2">
      <c r="A5" s="26">
        <v>2</v>
      </c>
      <c r="B5" s="26" t="str">
        <f>'1'!A13</f>
        <v>AUXILIAR ADMINISTRATIVO</v>
      </c>
      <c r="C5" s="2">
        <f>'Auxiliar Administrativo'!F177</f>
        <v>4639.1500000000005</v>
      </c>
      <c r="D5" s="11">
        <v>1</v>
      </c>
      <c r="E5" s="2">
        <f t="shared" ref="E5:E9" si="0">IFERROR(C5*D5,"ERRO")</f>
        <v>4639.1500000000005</v>
      </c>
      <c r="F5" s="14">
        <f>'1'!C13</f>
        <v>4</v>
      </c>
      <c r="G5" s="2">
        <f t="shared" ref="G5:G9" si="1">IFERROR(E5*F5,"ERRO")</f>
        <v>18556.600000000002</v>
      </c>
    </row>
    <row r="6" spans="1:7" x14ac:dyDescent="0.2">
      <c r="A6" s="26">
        <v>3</v>
      </c>
      <c r="B6" s="26" t="str">
        <f>'1'!A14</f>
        <v>AUXILIAR DE LOGÍSTICA</v>
      </c>
      <c r="C6" s="2">
        <f>'Auxiliar de Logística'!F177</f>
        <v>4190.0300000000007</v>
      </c>
      <c r="D6" s="11">
        <v>1</v>
      </c>
      <c r="E6" s="2">
        <f t="shared" si="0"/>
        <v>4190.0300000000007</v>
      </c>
      <c r="F6" s="14">
        <f>'1'!C14</f>
        <v>1</v>
      </c>
      <c r="G6" s="2">
        <f t="shared" si="1"/>
        <v>4190.0300000000007</v>
      </c>
    </row>
    <row r="7" spans="1:7" x14ac:dyDescent="0.2">
      <c r="A7" s="26">
        <v>4</v>
      </c>
      <c r="B7" s="26" t="str">
        <f>'1'!A15</f>
        <v>RECEPCIONISTA</v>
      </c>
      <c r="C7" s="2">
        <f>Recepcionista!F177</f>
        <v>3767.6</v>
      </c>
      <c r="D7" s="11">
        <v>1</v>
      </c>
      <c r="E7" s="2">
        <f t="shared" si="0"/>
        <v>3767.6</v>
      </c>
      <c r="F7" s="14">
        <f>'1'!C15</f>
        <v>1</v>
      </c>
      <c r="G7" s="2">
        <f t="shared" si="1"/>
        <v>3767.6</v>
      </c>
    </row>
    <row r="8" spans="1:7" x14ac:dyDescent="0.2">
      <c r="A8" s="26">
        <v>5</v>
      </c>
      <c r="B8" s="26" t="str">
        <f>'1'!A16</f>
        <v>COPEIRO</v>
      </c>
      <c r="C8" s="2">
        <f>Copeiro!F208</f>
        <v>5476.8399999999992</v>
      </c>
      <c r="D8" s="11">
        <v>1</v>
      </c>
      <c r="E8" s="2">
        <f t="shared" si="0"/>
        <v>5476.8399999999992</v>
      </c>
      <c r="F8" s="14">
        <f>'1'!C16</f>
        <v>1</v>
      </c>
      <c r="G8" s="2">
        <f t="shared" si="1"/>
        <v>5476.8399999999992</v>
      </c>
    </row>
    <row r="9" spans="1:7" x14ac:dyDescent="0.2">
      <c r="A9" s="26">
        <v>6</v>
      </c>
      <c r="B9" s="26" t="str">
        <f>'1'!A17</f>
        <v>MOTORISTA DE AUTOMÓVEIS</v>
      </c>
      <c r="C9" s="2">
        <f>'Motorista de Automóveis'!F179</f>
        <v>5981.99</v>
      </c>
      <c r="D9" s="11">
        <v>1</v>
      </c>
      <c r="E9" s="2">
        <f t="shared" si="0"/>
        <v>5981.99</v>
      </c>
      <c r="F9" s="14">
        <f>'1'!C17</f>
        <v>1</v>
      </c>
      <c r="G9" s="2">
        <f t="shared" si="1"/>
        <v>5981.99</v>
      </c>
    </row>
    <row r="10" spans="1:7" x14ac:dyDescent="0.2">
      <c r="A10" s="141" t="s">
        <v>155</v>
      </c>
      <c r="B10" s="142"/>
      <c r="C10" s="142"/>
      <c r="D10" s="142"/>
      <c r="E10" s="142"/>
      <c r="F10" s="145"/>
      <c r="G10" s="3">
        <f>IFERROR(SUM(G4:G9),"ERRO")</f>
        <v>81057.460000000006</v>
      </c>
    </row>
  </sheetData>
  <sheetProtection algorithmName="SHA-512" hashValue="XTBTDtEUHsJrNON4GDONFrVyxar5pQCtv1ZQVoDLEAYzLzz0ILOlkx0ESMyPK8uqcY/+DnQ0ZPZZaBWH6YeVow==" saltValue="6/r9lJSV5xaIX69ssDx5qw==" spinCount="100000" sheet="1" objects="1" scenarios="1"/>
  <mergeCells count="2">
    <mergeCell ref="A1:G1"/>
    <mergeCell ref="A10:F10"/>
  </mergeCells>
  <dataValidations count="1">
    <dataValidation type="whole" allowBlank="1" showInputMessage="1" showErrorMessage="1" error="Inserir número inteiro entre 0 e 999999999." sqref="D4:D9" xr:uid="{55B5D273-F2F9-4575-A83B-9B0694C28F95}">
      <formula1>1</formula1>
      <formula2>999999999</formula2>
    </dataValidation>
  </dataValidations>
  <printOptions horizontalCentered="1"/>
  <pageMargins left="0.25" right="0.25" top="0.75" bottom="0.75" header="0.3" footer="0.3"/>
  <pageSetup paperSize="9" scale="95" fitToHeight="0" orientation="portrait" horizontalDpi="300" verticalDpi="300" r:id="rId1"/>
  <ignoredErrors>
    <ignoredError sqref="F4" formula="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C6DC4C-EC01-4A59-9A6A-C983A9F0F5B0}">
  <sheetPr codeName="Planilha9">
    <pageSetUpPr fitToPage="1"/>
  </sheetPr>
  <dimension ref="A1:G11"/>
  <sheetViews>
    <sheetView showGridLines="0" zoomScaleNormal="100" zoomScaleSheetLayoutView="100" workbookViewId="0">
      <selection sqref="A1:G1"/>
    </sheetView>
  </sheetViews>
  <sheetFormatPr defaultRowHeight="11.25" x14ac:dyDescent="0.25"/>
  <cols>
    <col min="1" max="1" width="2.7109375" style="5" bestFit="1" customWidth="1"/>
    <col min="2" max="2" width="40.7109375" style="5" customWidth="1"/>
    <col min="3" max="3" width="16.140625" style="5" bestFit="1" customWidth="1"/>
    <col min="4" max="4" width="13.140625" style="5" bestFit="1" customWidth="1"/>
    <col min="5" max="7" width="20.7109375" style="5" customWidth="1"/>
    <col min="8" max="16384" width="9.140625" style="5"/>
  </cols>
  <sheetData>
    <row r="1" spans="1:7" ht="11.25" customHeight="1" x14ac:dyDescent="0.25">
      <c r="A1" s="131" t="s">
        <v>175</v>
      </c>
      <c r="B1" s="131"/>
      <c r="C1" s="131"/>
      <c r="D1" s="131"/>
      <c r="E1" s="131"/>
      <c r="F1" s="131"/>
      <c r="G1" s="131"/>
    </row>
    <row r="2" spans="1:7" x14ac:dyDescent="0.25">
      <c r="A2" s="9"/>
      <c r="B2" s="9"/>
      <c r="C2" s="9"/>
    </row>
    <row r="3" spans="1:7" x14ac:dyDescent="0.25">
      <c r="A3" s="21"/>
      <c r="B3" s="21" t="s">
        <v>156</v>
      </c>
      <c r="C3" s="21" t="s">
        <v>157</v>
      </c>
      <c r="D3" s="21" t="s">
        <v>158</v>
      </c>
      <c r="E3" s="21" t="s">
        <v>159</v>
      </c>
      <c r="F3" s="21" t="s">
        <v>160</v>
      </c>
      <c r="G3" s="21" t="s">
        <v>161</v>
      </c>
    </row>
    <row r="4" spans="1:7" x14ac:dyDescent="0.25">
      <c r="A4" s="20">
        <f>'3'!A4</f>
        <v>1</v>
      </c>
      <c r="B4" s="20" t="str">
        <f>'3'!B4</f>
        <v>ASSISTENTE ADMINISTRATIVO</v>
      </c>
      <c r="C4" s="2">
        <f>'3'!E4</f>
        <v>8616.8799999999992</v>
      </c>
      <c r="D4" s="14">
        <f>'3'!F4</f>
        <v>5</v>
      </c>
      <c r="E4" s="2">
        <f>IFERROR(C4*D4,"ERRO")</f>
        <v>43084.399999999994</v>
      </c>
      <c r="F4" s="19">
        <f>IFERROR(E4*12,"ERRO")</f>
        <v>517012.79999999993</v>
      </c>
      <c r="G4" s="19">
        <f>IFERROR(E4*'1'!$C$8,"ERRO")</f>
        <v>517012.79999999993</v>
      </c>
    </row>
    <row r="5" spans="1:7" s="27" customFormat="1" x14ac:dyDescent="0.25">
      <c r="A5" s="26">
        <f>'3'!A5</f>
        <v>2</v>
      </c>
      <c r="B5" s="26" t="str">
        <f>'3'!B5</f>
        <v>AUXILIAR ADMINISTRATIVO</v>
      </c>
      <c r="C5" s="2">
        <f>'3'!E5</f>
        <v>4639.1500000000005</v>
      </c>
      <c r="D5" s="14">
        <f>'3'!F5</f>
        <v>4</v>
      </c>
      <c r="E5" s="2">
        <f t="shared" ref="E5:E9" si="0">IFERROR(C5*D5,"ERRO")</f>
        <v>18556.600000000002</v>
      </c>
      <c r="F5" s="19">
        <f t="shared" ref="F5:F9" si="1">IFERROR(E5*12,"ERRO")</f>
        <v>222679.2</v>
      </c>
      <c r="G5" s="19">
        <f>IFERROR(E5*'1'!$C$8,"ERRO")</f>
        <v>222679.2</v>
      </c>
    </row>
    <row r="6" spans="1:7" s="27" customFormat="1" x14ac:dyDescent="0.25">
      <c r="A6" s="26">
        <f>'3'!A6</f>
        <v>3</v>
      </c>
      <c r="B6" s="26" t="str">
        <f>'3'!B6</f>
        <v>AUXILIAR DE LOGÍSTICA</v>
      </c>
      <c r="C6" s="2">
        <f>'3'!E6</f>
        <v>4190.0300000000007</v>
      </c>
      <c r="D6" s="14">
        <f>'3'!F6</f>
        <v>1</v>
      </c>
      <c r="E6" s="2">
        <f t="shared" si="0"/>
        <v>4190.0300000000007</v>
      </c>
      <c r="F6" s="19">
        <f t="shared" si="1"/>
        <v>50280.360000000008</v>
      </c>
      <c r="G6" s="19">
        <f>IFERROR(E6*'1'!$C$8,"ERRO")</f>
        <v>50280.360000000008</v>
      </c>
    </row>
    <row r="7" spans="1:7" s="27" customFormat="1" x14ac:dyDescent="0.25">
      <c r="A7" s="26">
        <f>'3'!A7</f>
        <v>4</v>
      </c>
      <c r="B7" s="26" t="str">
        <f>'3'!B7</f>
        <v>RECEPCIONISTA</v>
      </c>
      <c r="C7" s="2">
        <f>'3'!E7</f>
        <v>3767.6</v>
      </c>
      <c r="D7" s="14">
        <f>'3'!F7</f>
        <v>1</v>
      </c>
      <c r="E7" s="2">
        <f t="shared" si="0"/>
        <v>3767.6</v>
      </c>
      <c r="F7" s="19">
        <f t="shared" si="1"/>
        <v>45211.199999999997</v>
      </c>
      <c r="G7" s="19">
        <f>IFERROR(E7*'1'!$C$8,"ERRO")</f>
        <v>45211.199999999997</v>
      </c>
    </row>
    <row r="8" spans="1:7" s="27" customFormat="1" x14ac:dyDescent="0.25">
      <c r="A8" s="26">
        <f>'3'!A8</f>
        <v>5</v>
      </c>
      <c r="B8" s="26" t="str">
        <f>'3'!B8</f>
        <v>COPEIRO</v>
      </c>
      <c r="C8" s="2">
        <f>'3'!E8</f>
        <v>5476.8399999999992</v>
      </c>
      <c r="D8" s="14">
        <f>'3'!F8</f>
        <v>1</v>
      </c>
      <c r="E8" s="2">
        <f t="shared" si="0"/>
        <v>5476.8399999999992</v>
      </c>
      <c r="F8" s="19">
        <f t="shared" si="1"/>
        <v>65722.079999999987</v>
      </c>
      <c r="G8" s="19">
        <f>IFERROR(E8*'1'!$C$8,"ERRO")</f>
        <v>65722.079999999987</v>
      </c>
    </row>
    <row r="9" spans="1:7" s="27" customFormat="1" x14ac:dyDescent="0.25">
      <c r="A9" s="26">
        <f>'3'!A9</f>
        <v>6</v>
      </c>
      <c r="B9" s="26" t="str">
        <f>'3'!B9</f>
        <v>MOTORISTA DE AUTOMÓVEIS</v>
      </c>
      <c r="C9" s="2">
        <f>'3'!E9</f>
        <v>5981.99</v>
      </c>
      <c r="D9" s="14">
        <f>'3'!F9</f>
        <v>1</v>
      </c>
      <c r="E9" s="2">
        <f t="shared" si="0"/>
        <v>5981.99</v>
      </c>
      <c r="F9" s="19">
        <f t="shared" si="1"/>
        <v>71783.88</v>
      </c>
      <c r="G9" s="19">
        <f>IFERROR(E9*'1'!$C$8,"ERRO")</f>
        <v>71783.88</v>
      </c>
    </row>
    <row r="10" spans="1:7" x14ac:dyDescent="0.25">
      <c r="A10" s="147" t="s">
        <v>47</v>
      </c>
      <c r="B10" s="147"/>
      <c r="C10" s="147"/>
      <c r="D10" s="147"/>
      <c r="E10" s="3">
        <f>IFERROR(SUM(E4:E9),"ERRO")</f>
        <v>81057.460000000006</v>
      </c>
      <c r="F10" s="3">
        <f>IFERROR(SUM(F4:F9),"ERRO")</f>
        <v>972689.5199999999</v>
      </c>
      <c r="G10" s="3">
        <f>IFERROR(SUM(G4:G9),"ERRO")</f>
        <v>972689.5199999999</v>
      </c>
    </row>
    <row r="11" spans="1:7" x14ac:dyDescent="0.25">
      <c r="A11" s="162" t="s">
        <v>162</v>
      </c>
      <c r="B11" s="162"/>
      <c r="C11" s="162"/>
      <c r="D11" s="162"/>
      <c r="E11" s="162"/>
      <c r="F11" s="162"/>
      <c r="G11" s="162"/>
    </row>
  </sheetData>
  <sheetProtection algorithmName="SHA-512" hashValue="iwbzTewtnvvwH6AEJ+4rc+jvaU9PfnP1VQWOSdJieS2bgTjRpIccd6nNCL2DpT7HcTZ3a25/mw/W+O3N/ZO9QA==" saltValue="oYbHTV+u+l0/EhQ4x3hXHA==" spinCount="100000" sheet="1" objects="1" scenarios="1"/>
  <mergeCells count="3">
    <mergeCell ref="A10:D10"/>
    <mergeCell ref="A11:G11"/>
    <mergeCell ref="A1:G1"/>
  </mergeCells>
  <printOptions horizontalCentered="1"/>
  <pageMargins left="0.23622047244094491" right="0.23622047244094491" top="0.74803149606299213" bottom="0.74803149606299213" header="0.31496062992125984" footer="0.31496062992125984"/>
  <pageSetup paperSize="9" scale="73" fitToHeight="0" orientation="portrait" horizontalDpi="300" verticalDpi="300"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Planilhas</vt:lpstr>
      </vt:variant>
      <vt:variant>
        <vt:i4>9</vt:i4>
      </vt:variant>
      <vt:variant>
        <vt:lpstr>Intervalos Nomeados</vt:lpstr>
      </vt:variant>
      <vt:variant>
        <vt:i4>7</vt:i4>
      </vt:variant>
    </vt:vector>
  </HeadingPairs>
  <TitlesOfParts>
    <vt:vector size="16" baseType="lpstr">
      <vt:lpstr>1</vt:lpstr>
      <vt:lpstr>Assistente Administrativo</vt:lpstr>
      <vt:lpstr>Auxiliar Administrativo</vt:lpstr>
      <vt:lpstr>Auxiliar de Logística</vt:lpstr>
      <vt:lpstr>Recepcionista</vt:lpstr>
      <vt:lpstr>Copeiro</vt:lpstr>
      <vt:lpstr>Motorista de Automóveis</vt:lpstr>
      <vt:lpstr>3</vt:lpstr>
      <vt:lpstr>4</vt:lpstr>
      <vt:lpstr>'1'!Area_de_impressao</vt:lpstr>
      <vt:lpstr>'Assistente Administrativo'!Area_de_impressao</vt:lpstr>
      <vt:lpstr>'Auxiliar Administrativo'!Area_de_impressao</vt:lpstr>
      <vt:lpstr>'Auxiliar de Logística'!Area_de_impressao</vt:lpstr>
      <vt:lpstr>Copeiro!Area_de_impressao</vt:lpstr>
      <vt:lpstr>'Motorista de Automóveis'!Area_de_impressao</vt:lpstr>
      <vt:lpstr>Recepcionista!Area_de_impressao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2023-01-03T15:00:42Z</cp:lastPrinted>
  <dcterms:created xsi:type="dcterms:W3CDTF">2013-01-26T14:23:28Z</dcterms:created>
  <dcterms:modified xsi:type="dcterms:W3CDTF">2023-02-15T16:20:10Z</dcterms:modified>
  <cp:category/>
  <cp:contentStatus/>
</cp:coreProperties>
</file>