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PA\Pregão nº 02.2023\02-Avisos, Esclarecimentos e Impugnações\ESCLARECIMENTO 01\"/>
    </mc:Choice>
  </mc:AlternateContent>
  <bookViews>
    <workbookView xWindow="0" yWindow="0" windowWidth="23940" windowHeight="9720" activeTab="4"/>
  </bookViews>
  <sheets>
    <sheet name="ORIENTAÇÕES " sheetId="1" r:id="rId1"/>
    <sheet name="ATRIBUIÇÕES" sheetId="2" r:id="rId2"/>
    <sheet name="salário base e aux. alimentação" sheetId="3" r:id="rId3"/>
    <sheet name="RESUMO DOS CUSTOS" sheetId="4" r:id="rId4"/>
    <sheet name="ENGENHEIRO" sheetId="5" r:id="rId5"/>
    <sheet name="ENCARREGADO GERAL" sheetId="6" r:id="rId6"/>
    <sheet name="MARCENEIRO-IN 05-2017" sheetId="7" r:id="rId7"/>
    <sheet name="BOMBEIRO HIDRÁULICO-IN 05-2017" sheetId="8" r:id="rId8"/>
    <sheet name="ELETRICISTA-ESCALA NORMAL" sheetId="9" r:id="rId9"/>
    <sheet name="TÉCNICO EM SEGURANÇA DO TRABAHL" sheetId="10" r:id="rId10"/>
    <sheet name="ELETRICISTA-PLANTONISTA DIURNO" sheetId="11" r:id="rId11"/>
    <sheet name="ELETRICISTA-PLANTONISTA NOTURNO" sheetId="12" r:id="rId12"/>
    <sheet name="ASSISTENTE ADMINISTRATIVO" sheetId="13" r:id="rId13"/>
    <sheet name="ALMOXARIFE" sheetId="14" r:id="rId14"/>
    <sheet name="PEDREIRO" sheetId="15" r:id="rId15"/>
    <sheet name="PINTOR" sheetId="16" r:id="rId16"/>
    <sheet name="SERRALHEIRO" sheetId="17" r:id="rId17"/>
    <sheet name="CHAVEIRO" sheetId="18" r:id="rId18"/>
    <sheet name="VIDRACEIRO" sheetId="19" r:id="rId19"/>
    <sheet name="TÉCNICO EM PERSIANAS" sheetId="20" r:id="rId20"/>
    <sheet name="AJUDANTE" sheetId="21" r:id="rId21"/>
    <sheet name="TÉCNICO DE EDIFICAÇÕES" sheetId="22" r:id="rId22"/>
    <sheet name="TÉCNICO EM REDE DE COMPUTADORES" sheetId="23" r:id="rId23"/>
    <sheet name="TÉCNICO DE AR CONDICIONADO " sheetId="24" r:id="rId24"/>
    <sheet name="OFICIAL- AR CONDICIONADO CENTRA" sheetId="25" r:id="rId25"/>
    <sheet name="FERRAMENTAL  E EQUIPAMENTOS BÁS" sheetId="26" r:id="rId26"/>
    <sheet name="UNIFORMES" sheetId="27" r:id="rId27"/>
    <sheet name="EPI " sheetId="28" r:id="rId28"/>
    <sheet name="software de gerenciamento " sheetId="29" r:id="rId29"/>
  </sheets>
  <definedNames>
    <definedName name="_xlnm._FilterDatabase" localSheetId="1" hidden="1">ATRIBUIÇÕES!$A$2:$E$18</definedName>
    <definedName name="_xlnm._FilterDatabase" localSheetId="3" hidden="1">'RESUMO DOS CUSTOS'!$A$4:$K$26</definedName>
    <definedName name="Z_48F5A7F4_91F7_4998_9995_C593ED26FEB2_.wvu.FilterData" localSheetId="1" hidden="1">ATRIBUIÇÕES!$A$2:$E$18</definedName>
  </definedNames>
  <calcPr calcId="162913"/>
  <customWorkbookViews>
    <customWorkbookView name="Filtro 1" guid="{48F5A7F4-91F7-4998-9995-C593ED26FEB2}" maximized="1" windowWidth="0" windowHeight="0" activeSheetId="0"/>
  </customWorkbookViews>
</workbook>
</file>

<file path=xl/calcChain.xml><?xml version="1.0" encoding="utf-8"?>
<calcChain xmlns="http://schemas.openxmlformats.org/spreadsheetml/2006/main">
  <c r="G5" i="29" l="1"/>
  <c r="G6" i="29" s="1"/>
  <c r="G7" i="29" s="1"/>
  <c r="G9" i="29" s="1"/>
  <c r="G22" i="28"/>
  <c r="G23" i="28" s="1"/>
  <c r="G21" i="28"/>
  <c r="G11" i="28"/>
  <c r="G10" i="28"/>
  <c r="G9" i="28"/>
  <c r="G8" i="28"/>
  <c r="G7" i="28"/>
  <c r="G6" i="28"/>
  <c r="G12" i="28" s="1"/>
  <c r="G13" i="28" s="1"/>
  <c r="N42" i="27"/>
  <c r="H41" i="27"/>
  <c r="I41" i="27" s="1"/>
  <c r="H40" i="27"/>
  <c r="I40" i="27" s="1"/>
  <c r="H39" i="27"/>
  <c r="I39" i="27" s="1"/>
  <c r="H38" i="27"/>
  <c r="I38" i="27" s="1"/>
  <c r="I30" i="27"/>
  <c r="H30" i="27"/>
  <c r="I29" i="27"/>
  <c r="H29" i="27"/>
  <c r="I28" i="27"/>
  <c r="H28" i="27"/>
  <c r="N27" i="27"/>
  <c r="N44" i="27" s="1"/>
  <c r="H27" i="27"/>
  <c r="I27" i="27" s="1"/>
  <c r="H26" i="27"/>
  <c r="N22" i="27"/>
  <c r="H18" i="27"/>
  <c r="I18" i="27" s="1"/>
  <c r="H17" i="27"/>
  <c r="I17" i="27" s="1"/>
  <c r="H16" i="27"/>
  <c r="I16" i="27" s="1"/>
  <c r="H15" i="27"/>
  <c r="I15" i="27" s="1"/>
  <c r="H14" i="27"/>
  <c r="I14" i="27" s="1"/>
  <c r="H13" i="27"/>
  <c r="I13" i="27" s="1"/>
  <c r="I19" i="27" s="1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126" i="26" s="1"/>
  <c r="G129" i="26" s="1"/>
  <c r="G5" i="26"/>
  <c r="C110" i="25"/>
  <c r="C104" i="25"/>
  <c r="D87" i="25"/>
  <c r="D91" i="25" s="1"/>
  <c r="C87" i="25"/>
  <c r="C82" i="25"/>
  <c r="C83" i="25" s="1"/>
  <c r="D83" i="25" s="1"/>
  <c r="C81" i="25"/>
  <c r="D79" i="25"/>
  <c r="C77" i="25"/>
  <c r="C71" i="25"/>
  <c r="D71" i="25" s="1"/>
  <c r="C70" i="25"/>
  <c r="C67" i="25"/>
  <c r="D67" i="25" s="1"/>
  <c r="C59" i="25"/>
  <c r="D53" i="25"/>
  <c r="D51" i="25"/>
  <c r="C46" i="25"/>
  <c r="D45" i="25"/>
  <c r="D41" i="25"/>
  <c r="C33" i="25"/>
  <c r="C32" i="25"/>
  <c r="C34" i="25" s="1"/>
  <c r="D28" i="25"/>
  <c r="C19" i="25"/>
  <c r="D122" i="24"/>
  <c r="C110" i="24"/>
  <c r="C104" i="24"/>
  <c r="D87" i="24"/>
  <c r="D91" i="24" s="1"/>
  <c r="C87" i="24"/>
  <c r="C81" i="24"/>
  <c r="C77" i="24"/>
  <c r="D70" i="24"/>
  <c r="C70" i="24"/>
  <c r="C72" i="24" s="1"/>
  <c r="D72" i="24" s="1"/>
  <c r="D67" i="24"/>
  <c r="C67" i="24"/>
  <c r="C59" i="24"/>
  <c r="D53" i="24"/>
  <c r="D52" i="24"/>
  <c r="D51" i="24"/>
  <c r="D49" i="24"/>
  <c r="D54" i="24" s="1"/>
  <c r="D59" i="24" s="1"/>
  <c r="C46" i="24"/>
  <c r="C71" i="24" s="1"/>
  <c r="D71" i="24" s="1"/>
  <c r="D44" i="24"/>
  <c r="D42" i="24"/>
  <c r="D40" i="24"/>
  <c r="D38" i="24"/>
  <c r="C33" i="24"/>
  <c r="D33" i="24" s="1"/>
  <c r="C32" i="24"/>
  <c r="C34" i="24" s="1"/>
  <c r="D28" i="24"/>
  <c r="C19" i="24"/>
  <c r="D122" i="23"/>
  <c r="C110" i="23"/>
  <c r="C104" i="23"/>
  <c r="D97" i="23"/>
  <c r="D95" i="23"/>
  <c r="D87" i="23"/>
  <c r="D91" i="23" s="1"/>
  <c r="C87" i="23"/>
  <c r="C82" i="23"/>
  <c r="C81" i="23"/>
  <c r="C77" i="23"/>
  <c r="C70" i="23"/>
  <c r="C67" i="23"/>
  <c r="D67" i="23" s="1"/>
  <c r="C59" i="23"/>
  <c r="D53" i="23"/>
  <c r="D51" i="23"/>
  <c r="C46" i="23"/>
  <c r="C83" i="23" s="1"/>
  <c r="D83" i="23" s="1"/>
  <c r="C33" i="23"/>
  <c r="D33" i="23" s="1"/>
  <c r="C32" i="23"/>
  <c r="C34" i="23" s="1"/>
  <c r="D28" i="23"/>
  <c r="C19" i="23"/>
  <c r="C130" i="22"/>
  <c r="C110" i="22"/>
  <c r="C104" i="22"/>
  <c r="D97" i="22"/>
  <c r="D96" i="22"/>
  <c r="D95" i="22"/>
  <c r="D87" i="22"/>
  <c r="D91" i="22" s="1"/>
  <c r="C87" i="22"/>
  <c r="C81" i="22"/>
  <c r="C77" i="22"/>
  <c r="C82" i="22" s="1"/>
  <c r="C70" i="22"/>
  <c r="C72" i="22" s="1"/>
  <c r="D72" i="22" s="1"/>
  <c r="C67" i="22"/>
  <c r="C59" i="22"/>
  <c r="D53" i="22"/>
  <c r="D51" i="22"/>
  <c r="C46" i="22"/>
  <c r="C83" i="22" s="1"/>
  <c r="D83" i="22" s="1"/>
  <c r="C33" i="22"/>
  <c r="D33" i="22" s="1"/>
  <c r="C32" i="22"/>
  <c r="D32" i="22" s="1"/>
  <c r="D34" i="22" s="1"/>
  <c r="D28" i="22"/>
  <c r="D113" i="22" s="1"/>
  <c r="C19" i="22"/>
  <c r="C132" i="21"/>
  <c r="C110" i="21"/>
  <c r="C104" i="21"/>
  <c r="D97" i="21"/>
  <c r="D96" i="21"/>
  <c r="D95" i="21"/>
  <c r="D87" i="21"/>
  <c r="D91" i="21" s="1"/>
  <c r="C87" i="21"/>
  <c r="C81" i="21"/>
  <c r="D81" i="21" s="1"/>
  <c r="C77" i="21"/>
  <c r="C82" i="21" s="1"/>
  <c r="C70" i="21"/>
  <c r="D70" i="21" s="1"/>
  <c r="C67" i="21"/>
  <c r="D67" i="21" s="1"/>
  <c r="C59" i="21"/>
  <c r="D53" i="21"/>
  <c r="D51" i="21"/>
  <c r="C46" i="21"/>
  <c r="C83" i="21" s="1"/>
  <c r="D83" i="21" s="1"/>
  <c r="C33" i="21"/>
  <c r="D33" i="21" s="1"/>
  <c r="C32" i="21"/>
  <c r="C34" i="21" s="1"/>
  <c r="D28" i="21"/>
  <c r="D80" i="21" s="1"/>
  <c r="C110" i="20"/>
  <c r="C104" i="20"/>
  <c r="D97" i="20"/>
  <c r="D96" i="20"/>
  <c r="D95" i="20"/>
  <c r="D87" i="20"/>
  <c r="D91" i="20" s="1"/>
  <c r="C87" i="20"/>
  <c r="C81" i="20"/>
  <c r="D81" i="20" s="1"/>
  <c r="C77" i="20"/>
  <c r="C82" i="20" s="1"/>
  <c r="C70" i="20"/>
  <c r="C72" i="20" s="1"/>
  <c r="D72" i="20" s="1"/>
  <c r="C67" i="20"/>
  <c r="C59" i="20"/>
  <c r="D53" i="20"/>
  <c r="D51" i="20"/>
  <c r="C46" i="20"/>
  <c r="C83" i="20" s="1"/>
  <c r="D83" i="20" s="1"/>
  <c r="C33" i="20"/>
  <c r="C32" i="20"/>
  <c r="C34" i="20" s="1"/>
  <c r="D28" i="20"/>
  <c r="D113" i="20" s="1"/>
  <c r="C19" i="20"/>
  <c r="C110" i="19"/>
  <c r="C104" i="19"/>
  <c r="D97" i="19"/>
  <c r="D96" i="19"/>
  <c r="D95" i="19"/>
  <c r="D87" i="19"/>
  <c r="D91" i="19" s="1"/>
  <c r="C87" i="19"/>
  <c r="C81" i="19"/>
  <c r="C77" i="19"/>
  <c r="C82" i="19" s="1"/>
  <c r="C70" i="19"/>
  <c r="C67" i="19"/>
  <c r="C59" i="19"/>
  <c r="D53" i="19"/>
  <c r="D51" i="19"/>
  <c r="C46" i="19"/>
  <c r="C33" i="19"/>
  <c r="C32" i="19"/>
  <c r="C34" i="19" s="1"/>
  <c r="D28" i="19"/>
  <c r="C19" i="19"/>
  <c r="C110" i="18"/>
  <c r="C104" i="18"/>
  <c r="D97" i="18"/>
  <c r="D96" i="18"/>
  <c r="D95" i="18"/>
  <c r="D87" i="18"/>
  <c r="D91" i="18" s="1"/>
  <c r="C87" i="18"/>
  <c r="C81" i="18"/>
  <c r="D81" i="18" s="1"/>
  <c r="C77" i="18"/>
  <c r="C82" i="18" s="1"/>
  <c r="C70" i="18"/>
  <c r="D70" i="18" s="1"/>
  <c r="C67" i="18"/>
  <c r="D67" i="18" s="1"/>
  <c r="C59" i="18"/>
  <c r="D53" i="18"/>
  <c r="D51" i="18"/>
  <c r="C46" i="18"/>
  <c r="C83" i="18" s="1"/>
  <c r="D83" i="18" s="1"/>
  <c r="C33" i="18"/>
  <c r="D33" i="18" s="1"/>
  <c r="C32" i="18"/>
  <c r="C34" i="18" s="1"/>
  <c r="D28" i="18"/>
  <c r="D80" i="18" s="1"/>
  <c r="C19" i="18"/>
  <c r="D122" i="17"/>
  <c r="C110" i="17"/>
  <c r="C104" i="17"/>
  <c r="D97" i="17"/>
  <c r="D96" i="17"/>
  <c r="D95" i="17"/>
  <c r="D87" i="17"/>
  <c r="D91" i="17" s="1"/>
  <c r="C87" i="17"/>
  <c r="C81" i="17"/>
  <c r="C77" i="17"/>
  <c r="C82" i="17" s="1"/>
  <c r="C70" i="17"/>
  <c r="C72" i="17" s="1"/>
  <c r="D72" i="17" s="1"/>
  <c r="C67" i="17"/>
  <c r="C59" i="17"/>
  <c r="D53" i="17"/>
  <c r="D51" i="17"/>
  <c r="C46" i="17"/>
  <c r="C83" i="17" s="1"/>
  <c r="D83" i="17" s="1"/>
  <c r="C33" i="17"/>
  <c r="C32" i="17"/>
  <c r="C34" i="17" s="1"/>
  <c r="D28" i="17"/>
  <c r="D113" i="17" s="1"/>
  <c r="C19" i="17"/>
  <c r="D122" i="16"/>
  <c r="C110" i="16"/>
  <c r="C104" i="16"/>
  <c r="D97" i="16"/>
  <c r="D96" i="16"/>
  <c r="D95" i="16"/>
  <c r="D87" i="16"/>
  <c r="D91" i="16" s="1"/>
  <c r="C87" i="16"/>
  <c r="C81" i="16"/>
  <c r="C77" i="16"/>
  <c r="C82" i="16" s="1"/>
  <c r="C70" i="16"/>
  <c r="D70" i="16" s="1"/>
  <c r="C67" i="16"/>
  <c r="D67" i="16" s="1"/>
  <c r="C59" i="16"/>
  <c r="D53" i="16"/>
  <c r="D51" i="16"/>
  <c r="C46" i="16"/>
  <c r="C83" i="16" s="1"/>
  <c r="D83" i="16" s="1"/>
  <c r="C33" i="16"/>
  <c r="D33" i="16" s="1"/>
  <c r="C32" i="16"/>
  <c r="C34" i="16" s="1"/>
  <c r="D28" i="16"/>
  <c r="D81" i="16" s="1"/>
  <c r="C19" i="16"/>
  <c r="C110" i="15"/>
  <c r="C104" i="15"/>
  <c r="D97" i="15"/>
  <c r="D96" i="15"/>
  <c r="D95" i="15"/>
  <c r="D87" i="15"/>
  <c r="D91" i="15" s="1"/>
  <c r="C87" i="15"/>
  <c r="C81" i="15"/>
  <c r="C77" i="15"/>
  <c r="C82" i="15" s="1"/>
  <c r="C70" i="15"/>
  <c r="C67" i="15"/>
  <c r="C59" i="15"/>
  <c r="D53" i="15"/>
  <c r="D51" i="15"/>
  <c r="C46" i="15"/>
  <c r="C33" i="15"/>
  <c r="C32" i="15"/>
  <c r="C34" i="15" s="1"/>
  <c r="D28" i="15"/>
  <c r="C110" i="14"/>
  <c r="C104" i="14"/>
  <c r="D97" i="14"/>
  <c r="D96" i="14"/>
  <c r="D95" i="14"/>
  <c r="D87" i="14"/>
  <c r="D91" i="14" s="1"/>
  <c r="C87" i="14"/>
  <c r="C81" i="14"/>
  <c r="C77" i="14"/>
  <c r="C82" i="14" s="1"/>
  <c r="C70" i="14"/>
  <c r="C72" i="14" s="1"/>
  <c r="D72" i="14" s="1"/>
  <c r="C67" i="14"/>
  <c r="C59" i="14"/>
  <c r="D53" i="14"/>
  <c r="D52" i="14"/>
  <c r="D51" i="14"/>
  <c r="D49" i="14"/>
  <c r="D54" i="14" s="1"/>
  <c r="D59" i="14" s="1"/>
  <c r="C46" i="14"/>
  <c r="C83" i="14" s="1"/>
  <c r="D83" i="14" s="1"/>
  <c r="D44" i="14"/>
  <c r="D42" i="14"/>
  <c r="D40" i="14"/>
  <c r="D38" i="14"/>
  <c r="C33" i="14"/>
  <c r="D33" i="14" s="1"/>
  <c r="C32" i="14"/>
  <c r="D32" i="14" s="1"/>
  <c r="D28" i="14"/>
  <c r="D113" i="14" s="1"/>
  <c r="C19" i="14"/>
  <c r="A1" i="14"/>
  <c r="C110" i="13"/>
  <c r="C104" i="13"/>
  <c r="D97" i="13"/>
  <c r="D96" i="13"/>
  <c r="D95" i="13"/>
  <c r="D87" i="13"/>
  <c r="D91" i="13" s="1"/>
  <c r="C87" i="13"/>
  <c r="C81" i="13"/>
  <c r="C77" i="13"/>
  <c r="C82" i="13" s="1"/>
  <c r="C70" i="13"/>
  <c r="C72" i="13" s="1"/>
  <c r="D72" i="13" s="1"/>
  <c r="C67" i="13"/>
  <c r="C59" i="13"/>
  <c r="D53" i="13"/>
  <c r="D52" i="13"/>
  <c r="D51" i="13"/>
  <c r="D49" i="13"/>
  <c r="D54" i="13" s="1"/>
  <c r="D59" i="13" s="1"/>
  <c r="C46" i="13"/>
  <c r="C83" i="13" s="1"/>
  <c r="D83" i="13" s="1"/>
  <c r="D44" i="13"/>
  <c r="D42" i="13"/>
  <c r="D40" i="13"/>
  <c r="D38" i="13"/>
  <c r="C33" i="13"/>
  <c r="D33" i="13" s="1"/>
  <c r="C32" i="13"/>
  <c r="C34" i="13" s="1"/>
  <c r="D28" i="13"/>
  <c r="D81" i="13" s="1"/>
  <c r="C19" i="13"/>
  <c r="C110" i="12"/>
  <c r="C104" i="12"/>
  <c r="D97" i="12"/>
  <c r="D96" i="12"/>
  <c r="D95" i="12"/>
  <c r="C86" i="12"/>
  <c r="C87" i="12" s="1"/>
  <c r="C81" i="12"/>
  <c r="C82" i="12" s="1"/>
  <c r="C77" i="12"/>
  <c r="C70" i="12"/>
  <c r="C72" i="12" s="1"/>
  <c r="D72" i="12" s="1"/>
  <c r="C67" i="12"/>
  <c r="C59" i="12"/>
  <c r="D53" i="12"/>
  <c r="D51" i="12"/>
  <c r="C46" i="12"/>
  <c r="C33" i="12"/>
  <c r="C32" i="12"/>
  <c r="C34" i="12" s="1"/>
  <c r="D26" i="12"/>
  <c r="D25" i="12"/>
  <c r="D28" i="12" s="1"/>
  <c r="C19" i="12"/>
  <c r="C110" i="11"/>
  <c r="C104" i="11"/>
  <c r="D97" i="11"/>
  <c r="D96" i="11"/>
  <c r="D95" i="11"/>
  <c r="C87" i="11"/>
  <c r="D86" i="11"/>
  <c r="D87" i="11" s="1"/>
  <c r="D91" i="11" s="1"/>
  <c r="C81" i="11"/>
  <c r="D81" i="11" s="1"/>
  <c r="C77" i="11"/>
  <c r="C82" i="11" s="1"/>
  <c r="C70" i="11"/>
  <c r="D70" i="11" s="1"/>
  <c r="C67" i="11"/>
  <c r="D67" i="11" s="1"/>
  <c r="C59" i="11"/>
  <c r="D53" i="11"/>
  <c r="D51" i="11"/>
  <c r="C46" i="11"/>
  <c r="C83" i="11" s="1"/>
  <c r="D83" i="11" s="1"/>
  <c r="C33" i="11"/>
  <c r="C32" i="11"/>
  <c r="C34" i="11" s="1"/>
  <c r="D28" i="11"/>
  <c r="D113" i="11" s="1"/>
  <c r="C19" i="11"/>
  <c r="C110" i="10"/>
  <c r="C104" i="10"/>
  <c r="D97" i="10"/>
  <c r="D96" i="10"/>
  <c r="D95" i="10"/>
  <c r="D87" i="10"/>
  <c r="D91" i="10" s="1"/>
  <c r="C87" i="10"/>
  <c r="C81" i="10"/>
  <c r="D81" i="10" s="1"/>
  <c r="C77" i="10"/>
  <c r="C82" i="10" s="1"/>
  <c r="C70" i="10"/>
  <c r="D70" i="10" s="1"/>
  <c r="C67" i="10"/>
  <c r="D67" i="10" s="1"/>
  <c r="C59" i="10"/>
  <c r="D53" i="10"/>
  <c r="D51" i="10"/>
  <c r="C46" i="10"/>
  <c r="C83" i="10" s="1"/>
  <c r="D83" i="10" s="1"/>
  <c r="C33" i="10"/>
  <c r="D33" i="10" s="1"/>
  <c r="C32" i="10"/>
  <c r="C34" i="10" s="1"/>
  <c r="D28" i="10"/>
  <c r="D80" i="10" s="1"/>
  <c r="C19" i="10"/>
  <c r="D122" i="9"/>
  <c r="C110" i="9"/>
  <c r="C104" i="9"/>
  <c r="D97" i="9"/>
  <c r="D96" i="9"/>
  <c r="D95" i="9"/>
  <c r="D87" i="9"/>
  <c r="D91" i="9" s="1"/>
  <c r="C87" i="9"/>
  <c r="C81" i="9"/>
  <c r="D81" i="9" s="1"/>
  <c r="C77" i="9"/>
  <c r="C82" i="9" s="1"/>
  <c r="C70" i="9"/>
  <c r="C72" i="9" s="1"/>
  <c r="D72" i="9" s="1"/>
  <c r="C67" i="9"/>
  <c r="C59" i="9"/>
  <c r="D53" i="9"/>
  <c r="D51" i="9"/>
  <c r="C46" i="9"/>
  <c r="C83" i="9" s="1"/>
  <c r="D83" i="9" s="1"/>
  <c r="C33" i="9"/>
  <c r="D33" i="9" s="1"/>
  <c r="C32" i="9"/>
  <c r="D32" i="9" s="1"/>
  <c r="D34" i="9" s="1"/>
  <c r="D28" i="9"/>
  <c r="D113" i="9" s="1"/>
  <c r="C19" i="9"/>
  <c r="D122" i="8"/>
  <c r="C110" i="8"/>
  <c r="C104" i="8"/>
  <c r="D97" i="8"/>
  <c r="D96" i="8"/>
  <c r="D95" i="8"/>
  <c r="D87" i="8"/>
  <c r="D91" i="8" s="1"/>
  <c r="C87" i="8"/>
  <c r="C81" i="8"/>
  <c r="D81" i="8" s="1"/>
  <c r="C77" i="8"/>
  <c r="C82" i="8" s="1"/>
  <c r="C70" i="8"/>
  <c r="C72" i="8" s="1"/>
  <c r="D72" i="8" s="1"/>
  <c r="C67" i="8"/>
  <c r="C59" i="8"/>
  <c r="D53" i="8"/>
  <c r="D51" i="8"/>
  <c r="C46" i="8"/>
  <c r="C83" i="8" s="1"/>
  <c r="D83" i="8" s="1"/>
  <c r="C33" i="8"/>
  <c r="D33" i="8" s="1"/>
  <c r="C32" i="8"/>
  <c r="C34" i="8" s="1"/>
  <c r="D28" i="8"/>
  <c r="D80" i="8" s="1"/>
  <c r="C19" i="8"/>
  <c r="D122" i="7"/>
  <c r="C110" i="7"/>
  <c r="C104" i="7"/>
  <c r="D97" i="7"/>
  <c r="D96" i="7"/>
  <c r="D95" i="7"/>
  <c r="D87" i="7"/>
  <c r="D91" i="7" s="1"/>
  <c r="C87" i="7"/>
  <c r="C81" i="7"/>
  <c r="D81" i="7" s="1"/>
  <c r="C77" i="7"/>
  <c r="C82" i="7" s="1"/>
  <c r="C70" i="7"/>
  <c r="C72" i="7" s="1"/>
  <c r="D72" i="7" s="1"/>
  <c r="C67" i="7"/>
  <c r="C59" i="7"/>
  <c r="D53" i="7"/>
  <c r="D51" i="7"/>
  <c r="C46" i="7"/>
  <c r="C83" i="7" s="1"/>
  <c r="D83" i="7" s="1"/>
  <c r="C33" i="7"/>
  <c r="D33" i="7" s="1"/>
  <c r="C32" i="7"/>
  <c r="D32" i="7" s="1"/>
  <c r="D34" i="7" s="1"/>
  <c r="D28" i="7"/>
  <c r="D113" i="7" s="1"/>
  <c r="C19" i="7"/>
  <c r="C110" i="6"/>
  <c r="C104" i="6"/>
  <c r="D97" i="6"/>
  <c r="D96" i="6"/>
  <c r="D95" i="6"/>
  <c r="D87" i="6"/>
  <c r="D91" i="6" s="1"/>
  <c r="C87" i="6"/>
  <c r="C81" i="6"/>
  <c r="C77" i="6"/>
  <c r="C82" i="6" s="1"/>
  <c r="C70" i="6"/>
  <c r="C72" i="6" s="1"/>
  <c r="D72" i="6" s="1"/>
  <c r="C67" i="6"/>
  <c r="C59" i="6"/>
  <c r="D53" i="6"/>
  <c r="D52" i="6"/>
  <c r="D51" i="6"/>
  <c r="D49" i="6"/>
  <c r="D54" i="6" s="1"/>
  <c r="D59" i="6" s="1"/>
  <c r="C46" i="6"/>
  <c r="C83" i="6" s="1"/>
  <c r="D83" i="6" s="1"/>
  <c r="D44" i="6"/>
  <c r="D42" i="6"/>
  <c r="D40" i="6"/>
  <c r="D38" i="6"/>
  <c r="C33" i="6"/>
  <c r="D33" i="6" s="1"/>
  <c r="C32" i="6"/>
  <c r="C34" i="6" s="1"/>
  <c r="D28" i="6"/>
  <c r="D113" i="6" s="1"/>
  <c r="C110" i="5"/>
  <c r="C104" i="5"/>
  <c r="D97" i="5"/>
  <c r="D96" i="5"/>
  <c r="D95" i="5"/>
  <c r="D87" i="5"/>
  <c r="D91" i="5" s="1"/>
  <c r="C87" i="5"/>
  <c r="C81" i="5"/>
  <c r="D81" i="5" s="1"/>
  <c r="C80" i="5"/>
  <c r="D80" i="5" s="1"/>
  <c r="C79" i="5"/>
  <c r="D79" i="5" s="1"/>
  <c r="C78" i="5"/>
  <c r="D78" i="5" s="1"/>
  <c r="C77" i="5"/>
  <c r="C82" i="5" s="1"/>
  <c r="C72" i="5"/>
  <c r="C70" i="5"/>
  <c r="C67" i="5"/>
  <c r="C59" i="5"/>
  <c r="D53" i="5"/>
  <c r="D52" i="5"/>
  <c r="D51" i="5"/>
  <c r="C46" i="5"/>
  <c r="C83" i="5" s="1"/>
  <c r="D83" i="5" s="1"/>
  <c r="C33" i="5"/>
  <c r="D33" i="5" s="1"/>
  <c r="C32" i="5"/>
  <c r="C34" i="5" s="1"/>
  <c r="D28" i="5"/>
  <c r="D113" i="5" s="1"/>
  <c r="C19" i="5"/>
  <c r="I25" i="4"/>
  <c r="F25" i="4"/>
  <c r="E25" i="4"/>
  <c r="D25" i="4"/>
  <c r="C25" i="4"/>
  <c r="B25" i="4"/>
  <c r="I24" i="4"/>
  <c r="F24" i="4"/>
  <c r="E24" i="4"/>
  <c r="D24" i="4"/>
  <c r="C24" i="4"/>
  <c r="B24" i="4"/>
  <c r="I23" i="4"/>
  <c r="F23" i="4"/>
  <c r="E23" i="4"/>
  <c r="D23" i="4"/>
  <c r="C23" i="4"/>
  <c r="B23" i="4"/>
  <c r="I22" i="4"/>
  <c r="F22" i="4"/>
  <c r="E22" i="4"/>
  <c r="D22" i="4"/>
  <c r="C22" i="4"/>
  <c r="B22" i="4"/>
  <c r="I21" i="4"/>
  <c r="F21" i="4"/>
  <c r="E21" i="4"/>
  <c r="D21" i="4"/>
  <c r="C21" i="4"/>
  <c r="B21" i="4"/>
  <c r="I20" i="4"/>
  <c r="F20" i="4"/>
  <c r="E20" i="4"/>
  <c r="D20" i="4"/>
  <c r="C20" i="4"/>
  <c r="B20" i="4"/>
  <c r="I19" i="4"/>
  <c r="F19" i="4"/>
  <c r="E19" i="4"/>
  <c r="D19" i="4"/>
  <c r="C19" i="4"/>
  <c r="B19" i="4"/>
  <c r="I18" i="4"/>
  <c r="F18" i="4"/>
  <c r="E18" i="4"/>
  <c r="D18" i="4"/>
  <c r="C18" i="4"/>
  <c r="B18" i="4"/>
  <c r="I17" i="4"/>
  <c r="F17" i="4"/>
  <c r="E17" i="4"/>
  <c r="D17" i="4"/>
  <c r="C17" i="4"/>
  <c r="B17" i="4"/>
  <c r="I16" i="4"/>
  <c r="F16" i="4"/>
  <c r="E16" i="4"/>
  <c r="D16" i="4"/>
  <c r="C16" i="4"/>
  <c r="B16" i="4"/>
  <c r="I15" i="4"/>
  <c r="F15" i="4"/>
  <c r="E15" i="4"/>
  <c r="D15" i="4"/>
  <c r="C15" i="4"/>
  <c r="B15" i="4"/>
  <c r="I14" i="4"/>
  <c r="F14" i="4"/>
  <c r="E14" i="4"/>
  <c r="D14" i="4"/>
  <c r="C14" i="4"/>
  <c r="B14" i="4"/>
  <c r="I13" i="4"/>
  <c r="F13" i="4"/>
  <c r="E13" i="4"/>
  <c r="D13" i="4"/>
  <c r="C13" i="4"/>
  <c r="B13" i="4"/>
  <c r="I12" i="4"/>
  <c r="F12" i="4"/>
  <c r="E12" i="4"/>
  <c r="D12" i="4"/>
  <c r="C12" i="4"/>
  <c r="B12" i="4"/>
  <c r="I11" i="4"/>
  <c r="F11" i="4"/>
  <c r="E11" i="4"/>
  <c r="D11" i="4"/>
  <c r="C11" i="4"/>
  <c r="B11" i="4"/>
  <c r="I10" i="4"/>
  <c r="F10" i="4"/>
  <c r="E10" i="4"/>
  <c r="D10" i="4"/>
  <c r="C10" i="4"/>
  <c r="B10" i="4"/>
  <c r="I9" i="4"/>
  <c r="F9" i="4"/>
  <c r="E9" i="4"/>
  <c r="D9" i="4"/>
  <c r="C9" i="4"/>
  <c r="B9" i="4"/>
  <c r="I8" i="4"/>
  <c r="F8" i="4"/>
  <c r="E8" i="4"/>
  <c r="D8" i="4"/>
  <c r="C8" i="4"/>
  <c r="B8" i="4"/>
  <c r="I7" i="4"/>
  <c r="F7" i="4"/>
  <c r="E7" i="4"/>
  <c r="D7" i="4"/>
  <c r="C7" i="4"/>
  <c r="B7" i="4"/>
  <c r="I6" i="4"/>
  <c r="F6" i="4"/>
  <c r="E6" i="4"/>
  <c r="D6" i="4"/>
  <c r="C6" i="4"/>
  <c r="B6" i="4"/>
  <c r="I5" i="4"/>
  <c r="I26" i="4" s="1"/>
  <c r="F5" i="4"/>
  <c r="F26" i="4" s="1"/>
  <c r="E5" i="4"/>
  <c r="D5" i="4"/>
  <c r="C5" i="4"/>
  <c r="B5" i="4"/>
  <c r="J32" i="4" s="1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C35" i="5" l="1"/>
  <c r="D35" i="5" s="1"/>
  <c r="C35" i="6"/>
  <c r="D35" i="6" s="1"/>
  <c r="C84" i="6"/>
  <c r="C84" i="5"/>
  <c r="G120" i="6"/>
  <c r="D64" i="6"/>
  <c r="D32" i="4"/>
  <c r="G32" i="4"/>
  <c r="D32" i="5"/>
  <c r="D34" i="5" s="1"/>
  <c r="D36" i="5" s="1"/>
  <c r="D62" i="5" s="1"/>
  <c r="D39" i="5"/>
  <c r="D41" i="5"/>
  <c r="D43" i="5"/>
  <c r="D45" i="5"/>
  <c r="C68" i="5"/>
  <c r="D68" i="5" s="1"/>
  <c r="C69" i="5"/>
  <c r="D69" i="5" s="1"/>
  <c r="C71" i="5"/>
  <c r="D71" i="5" s="1"/>
  <c r="D76" i="5"/>
  <c r="D82" i="5" s="1"/>
  <c r="D84" i="5" s="1"/>
  <c r="D90" i="5" s="1"/>
  <c r="D92" i="5" s="1"/>
  <c r="D116" i="5" s="1"/>
  <c r="D77" i="5"/>
  <c r="D32" i="6"/>
  <c r="D34" i="6" s="1"/>
  <c r="D36" i="6" s="1"/>
  <c r="D62" i="6" s="1"/>
  <c r="D39" i="6"/>
  <c r="D46" i="6" s="1"/>
  <c r="D63" i="6" s="1"/>
  <c r="D41" i="6"/>
  <c r="D43" i="6"/>
  <c r="D45" i="6"/>
  <c r="C68" i="6"/>
  <c r="D68" i="6" s="1"/>
  <c r="C69" i="6"/>
  <c r="D69" i="6" s="1"/>
  <c r="C71" i="6"/>
  <c r="D71" i="6" s="1"/>
  <c r="D76" i="6"/>
  <c r="D77" i="6"/>
  <c r="D79" i="6"/>
  <c r="C36" i="11"/>
  <c r="C35" i="11"/>
  <c r="D35" i="11" s="1"/>
  <c r="C84" i="11"/>
  <c r="D113" i="12"/>
  <c r="D79" i="12"/>
  <c r="D77" i="12"/>
  <c r="D76" i="12"/>
  <c r="D45" i="12"/>
  <c r="D43" i="12"/>
  <c r="D41" i="12"/>
  <c r="D39" i="12"/>
  <c r="D33" i="12"/>
  <c r="D32" i="12"/>
  <c r="D34" i="12" s="1"/>
  <c r="D80" i="12"/>
  <c r="D78" i="12"/>
  <c r="D49" i="12"/>
  <c r="D54" i="12" s="1"/>
  <c r="D44" i="12"/>
  <c r="D42" i="12"/>
  <c r="D40" i="12"/>
  <c r="D38" i="12"/>
  <c r="C36" i="12"/>
  <c r="C35" i="12"/>
  <c r="D35" i="12" s="1"/>
  <c r="C83" i="12"/>
  <c r="D83" i="12" s="1"/>
  <c r="C36" i="13"/>
  <c r="C35" i="13"/>
  <c r="D35" i="13" s="1"/>
  <c r="C84" i="13"/>
  <c r="D34" i="14"/>
  <c r="C84" i="14"/>
  <c r="C35" i="15"/>
  <c r="D35" i="15" s="1"/>
  <c r="C32" i="4"/>
  <c r="F32" i="4"/>
  <c r="D38" i="5"/>
  <c r="D40" i="5"/>
  <c r="D42" i="5"/>
  <c r="D44" i="5"/>
  <c r="D49" i="5"/>
  <c r="D54" i="5" s="1"/>
  <c r="D59" i="5" s="1"/>
  <c r="D67" i="5"/>
  <c r="D70" i="5"/>
  <c r="D72" i="5"/>
  <c r="D67" i="6"/>
  <c r="D73" i="6" s="1"/>
  <c r="D115" i="6" s="1"/>
  <c r="D70" i="6"/>
  <c r="D78" i="6"/>
  <c r="D80" i="6"/>
  <c r="D81" i="6"/>
  <c r="C84" i="7"/>
  <c r="C35" i="8"/>
  <c r="D35" i="8" s="1"/>
  <c r="C84" i="8"/>
  <c r="C84" i="9"/>
  <c r="C36" i="10"/>
  <c r="C35" i="10"/>
  <c r="D35" i="10" s="1"/>
  <c r="C84" i="10"/>
  <c r="D59" i="12"/>
  <c r="D64" i="12" s="1"/>
  <c r="C84" i="12"/>
  <c r="G120" i="13"/>
  <c r="D64" i="13"/>
  <c r="D64" i="14"/>
  <c r="G120" i="14"/>
  <c r="C34" i="7"/>
  <c r="D38" i="7"/>
  <c r="D40" i="7"/>
  <c r="D42" i="7"/>
  <c r="D44" i="7"/>
  <c r="D49" i="7"/>
  <c r="D54" i="7" s="1"/>
  <c r="D59" i="7" s="1"/>
  <c r="D52" i="7"/>
  <c r="D67" i="7"/>
  <c r="D70" i="7"/>
  <c r="D78" i="7"/>
  <c r="D80" i="7"/>
  <c r="D32" i="8"/>
  <c r="D34" i="8" s="1"/>
  <c r="D36" i="8" s="1"/>
  <c r="D62" i="8" s="1"/>
  <c r="D39" i="8"/>
  <c r="D41" i="8"/>
  <c r="D43" i="8"/>
  <c r="D45" i="8"/>
  <c r="C68" i="8"/>
  <c r="D68" i="8" s="1"/>
  <c r="C69" i="8"/>
  <c r="D69" i="8" s="1"/>
  <c r="C71" i="8"/>
  <c r="D71" i="8" s="1"/>
  <c r="D76" i="8"/>
  <c r="D77" i="8"/>
  <c r="D79" i="8"/>
  <c r="D113" i="8"/>
  <c r="C34" i="9"/>
  <c r="D38" i="9"/>
  <c r="D40" i="9"/>
  <c r="D42" i="9"/>
  <c r="D44" i="9"/>
  <c r="D49" i="9"/>
  <c r="D54" i="9" s="1"/>
  <c r="D59" i="9" s="1"/>
  <c r="D52" i="9"/>
  <c r="D67" i="9"/>
  <c r="D70" i="9"/>
  <c r="D78" i="9"/>
  <c r="D80" i="9"/>
  <c r="D32" i="10"/>
  <c r="D34" i="10" s="1"/>
  <c r="D36" i="10" s="1"/>
  <c r="D62" i="10" s="1"/>
  <c r="D39" i="10"/>
  <c r="D41" i="10"/>
  <c r="D43" i="10"/>
  <c r="D45" i="10"/>
  <c r="C68" i="10"/>
  <c r="D68" i="10" s="1"/>
  <c r="D73" i="10" s="1"/>
  <c r="D115" i="10" s="1"/>
  <c r="C69" i="10"/>
  <c r="D69" i="10" s="1"/>
  <c r="C71" i="10"/>
  <c r="D71" i="10" s="1"/>
  <c r="C72" i="10"/>
  <c r="D72" i="10" s="1"/>
  <c r="D76" i="10"/>
  <c r="D77" i="10"/>
  <c r="D79" i="10"/>
  <c r="D113" i="10"/>
  <c r="D32" i="11"/>
  <c r="D34" i="11" s="1"/>
  <c r="D36" i="11" s="1"/>
  <c r="D62" i="11" s="1"/>
  <c r="D33" i="11"/>
  <c r="D39" i="11"/>
  <c r="D41" i="11"/>
  <c r="D43" i="11"/>
  <c r="D45" i="11"/>
  <c r="C68" i="11"/>
  <c r="D68" i="11" s="1"/>
  <c r="D73" i="11" s="1"/>
  <c r="D115" i="11" s="1"/>
  <c r="C69" i="11"/>
  <c r="D69" i="11" s="1"/>
  <c r="C71" i="11"/>
  <c r="D71" i="11" s="1"/>
  <c r="C72" i="11"/>
  <c r="D72" i="11" s="1"/>
  <c r="C73" i="11"/>
  <c r="C118" i="11" s="1"/>
  <c r="D76" i="11"/>
  <c r="D77" i="11"/>
  <c r="D79" i="11"/>
  <c r="D52" i="12"/>
  <c r="D67" i="12"/>
  <c r="D70" i="12"/>
  <c r="D81" i="12"/>
  <c r="D86" i="12"/>
  <c r="D87" i="12" s="1"/>
  <c r="D91" i="12" s="1"/>
  <c r="D32" i="13"/>
  <c r="D34" i="13" s="1"/>
  <c r="D36" i="13" s="1"/>
  <c r="D62" i="13" s="1"/>
  <c r="D39" i="13"/>
  <c r="D46" i="13" s="1"/>
  <c r="D63" i="13" s="1"/>
  <c r="D41" i="13"/>
  <c r="D43" i="13"/>
  <c r="D45" i="13"/>
  <c r="C68" i="13"/>
  <c r="D68" i="13" s="1"/>
  <c r="C69" i="13"/>
  <c r="D69" i="13" s="1"/>
  <c r="C71" i="13"/>
  <c r="D71" i="13" s="1"/>
  <c r="D76" i="13"/>
  <c r="D77" i="13"/>
  <c r="D79" i="13"/>
  <c r="D113" i="13"/>
  <c r="C34" i="14"/>
  <c r="D67" i="14"/>
  <c r="D70" i="14"/>
  <c r="D78" i="14"/>
  <c r="D80" i="14"/>
  <c r="D81" i="14"/>
  <c r="D81" i="15"/>
  <c r="D80" i="15"/>
  <c r="D78" i="15"/>
  <c r="D113" i="15"/>
  <c r="D79" i="15"/>
  <c r="D76" i="15"/>
  <c r="D32" i="15"/>
  <c r="D33" i="15"/>
  <c r="D39" i="15"/>
  <c r="D41" i="15"/>
  <c r="D43" i="15"/>
  <c r="D45" i="15"/>
  <c r="C68" i="15"/>
  <c r="D68" i="15" s="1"/>
  <c r="C69" i="15"/>
  <c r="D69" i="15" s="1"/>
  <c r="C36" i="19"/>
  <c r="C35" i="19"/>
  <c r="D35" i="19" s="1"/>
  <c r="D39" i="7"/>
  <c r="D41" i="7"/>
  <c r="D43" i="7"/>
  <c r="D45" i="7"/>
  <c r="C68" i="7"/>
  <c r="D68" i="7" s="1"/>
  <c r="C69" i="7"/>
  <c r="D69" i="7" s="1"/>
  <c r="C71" i="7"/>
  <c r="D71" i="7" s="1"/>
  <c r="D76" i="7"/>
  <c r="D77" i="7"/>
  <c r="D79" i="7"/>
  <c r="D38" i="8"/>
  <c r="D40" i="8"/>
  <c r="D42" i="8"/>
  <c r="D44" i="8"/>
  <c r="D49" i="8"/>
  <c r="D54" i="8" s="1"/>
  <c r="D59" i="8" s="1"/>
  <c r="D52" i="8"/>
  <c r="D67" i="8"/>
  <c r="D73" i="8" s="1"/>
  <c r="D115" i="8" s="1"/>
  <c r="D70" i="8"/>
  <c r="D78" i="8"/>
  <c r="D39" i="9"/>
  <c r="D41" i="9"/>
  <c r="D43" i="9"/>
  <c r="D45" i="9"/>
  <c r="C68" i="9"/>
  <c r="D68" i="9" s="1"/>
  <c r="C69" i="9"/>
  <c r="D69" i="9" s="1"/>
  <c r="C71" i="9"/>
  <c r="D71" i="9" s="1"/>
  <c r="D76" i="9"/>
  <c r="D77" i="9"/>
  <c r="D79" i="9"/>
  <c r="D38" i="10"/>
  <c r="D40" i="10"/>
  <c r="D42" i="10"/>
  <c r="D44" i="10"/>
  <c r="D49" i="10"/>
  <c r="D54" i="10" s="1"/>
  <c r="D59" i="10" s="1"/>
  <c r="D52" i="10"/>
  <c r="D78" i="10"/>
  <c r="D38" i="11"/>
  <c r="D40" i="11"/>
  <c r="D42" i="11"/>
  <c r="D44" i="11"/>
  <c r="D49" i="11"/>
  <c r="D54" i="11" s="1"/>
  <c r="D59" i="11" s="1"/>
  <c r="D52" i="11"/>
  <c r="D78" i="11"/>
  <c r="D80" i="11"/>
  <c r="C68" i="12"/>
  <c r="D68" i="12" s="1"/>
  <c r="C69" i="12"/>
  <c r="D69" i="12" s="1"/>
  <c r="C71" i="12"/>
  <c r="D71" i="12" s="1"/>
  <c r="D67" i="13"/>
  <c r="D70" i="13"/>
  <c r="D78" i="13"/>
  <c r="D80" i="13"/>
  <c r="D39" i="14"/>
  <c r="D46" i="14" s="1"/>
  <c r="D63" i="14" s="1"/>
  <c r="D41" i="14"/>
  <c r="D43" i="14"/>
  <c r="D45" i="14"/>
  <c r="C68" i="14"/>
  <c r="D68" i="14" s="1"/>
  <c r="C69" i="14"/>
  <c r="D69" i="14" s="1"/>
  <c r="C71" i="14"/>
  <c r="D71" i="14" s="1"/>
  <c r="D76" i="14"/>
  <c r="D77" i="14"/>
  <c r="D79" i="14"/>
  <c r="D38" i="15"/>
  <c r="D40" i="15"/>
  <c r="D42" i="15"/>
  <c r="D44" i="15"/>
  <c r="C83" i="15"/>
  <c r="D83" i="15" s="1"/>
  <c r="C71" i="15"/>
  <c r="D71" i="15" s="1"/>
  <c r="D49" i="15"/>
  <c r="D54" i="15" s="1"/>
  <c r="D59" i="15" s="1"/>
  <c r="D52" i="15"/>
  <c r="D67" i="15"/>
  <c r="D70" i="15"/>
  <c r="C35" i="16"/>
  <c r="D35" i="16" s="1"/>
  <c r="C84" i="16"/>
  <c r="C36" i="17"/>
  <c r="C35" i="17"/>
  <c r="D35" i="17" s="1"/>
  <c r="C84" i="17"/>
  <c r="C35" i="18"/>
  <c r="D35" i="18" s="1"/>
  <c r="C84" i="18"/>
  <c r="C72" i="15"/>
  <c r="D72" i="15" s="1"/>
  <c r="D77" i="15"/>
  <c r="D32" i="16"/>
  <c r="D34" i="16" s="1"/>
  <c r="D39" i="16"/>
  <c r="D41" i="16"/>
  <c r="D43" i="16"/>
  <c r="D45" i="16"/>
  <c r="C68" i="16"/>
  <c r="D68" i="16" s="1"/>
  <c r="D73" i="16" s="1"/>
  <c r="D115" i="16" s="1"/>
  <c r="C69" i="16"/>
  <c r="D69" i="16" s="1"/>
  <c r="C71" i="16"/>
  <c r="D71" i="16" s="1"/>
  <c r="C72" i="16"/>
  <c r="D72" i="16" s="1"/>
  <c r="C73" i="16"/>
  <c r="C118" i="16" s="1"/>
  <c r="D76" i="16"/>
  <c r="D77" i="16"/>
  <c r="D79" i="16"/>
  <c r="D113" i="16"/>
  <c r="D38" i="17"/>
  <c r="D40" i="17"/>
  <c r="D42" i="17"/>
  <c r="D44" i="17"/>
  <c r="D49" i="17"/>
  <c r="D54" i="17" s="1"/>
  <c r="D59" i="17" s="1"/>
  <c r="D52" i="17"/>
  <c r="D67" i="17"/>
  <c r="D70" i="17"/>
  <c r="D78" i="17"/>
  <c r="D80" i="17"/>
  <c r="D81" i="17"/>
  <c r="D32" i="18"/>
  <c r="D34" i="18" s="1"/>
  <c r="D36" i="18" s="1"/>
  <c r="D62" i="18" s="1"/>
  <c r="D39" i="18"/>
  <c r="D41" i="18"/>
  <c r="D43" i="18"/>
  <c r="D45" i="18"/>
  <c r="C68" i="18"/>
  <c r="D68" i="18" s="1"/>
  <c r="D73" i="18" s="1"/>
  <c r="D115" i="18" s="1"/>
  <c r="C69" i="18"/>
  <c r="D69" i="18" s="1"/>
  <c r="C71" i="18"/>
  <c r="D71" i="18" s="1"/>
  <c r="C72" i="18"/>
  <c r="D72" i="18" s="1"/>
  <c r="D76" i="18"/>
  <c r="D77" i="18"/>
  <c r="D79" i="18"/>
  <c r="D113" i="18"/>
  <c r="D113" i="19"/>
  <c r="D79" i="19"/>
  <c r="D76" i="19"/>
  <c r="D80" i="19"/>
  <c r="D78" i="19"/>
  <c r="D32" i="19"/>
  <c r="D33" i="19"/>
  <c r="D39" i="19"/>
  <c r="D41" i="19"/>
  <c r="D43" i="19"/>
  <c r="D45" i="19"/>
  <c r="C68" i="19"/>
  <c r="D68" i="19" s="1"/>
  <c r="C69" i="19"/>
  <c r="D69" i="19" s="1"/>
  <c r="C72" i="19"/>
  <c r="D72" i="19" s="1"/>
  <c r="D38" i="16"/>
  <c r="D40" i="16"/>
  <c r="D42" i="16"/>
  <c r="D44" i="16"/>
  <c r="D49" i="16"/>
  <c r="D54" i="16" s="1"/>
  <c r="D59" i="16" s="1"/>
  <c r="D52" i="16"/>
  <c r="D78" i="16"/>
  <c r="D80" i="16"/>
  <c r="D32" i="17"/>
  <c r="D33" i="17"/>
  <c r="D39" i="17"/>
  <c r="D41" i="17"/>
  <c r="D43" i="17"/>
  <c r="D45" i="17"/>
  <c r="C68" i="17"/>
  <c r="D68" i="17" s="1"/>
  <c r="C69" i="17"/>
  <c r="D69" i="17" s="1"/>
  <c r="C71" i="17"/>
  <c r="D71" i="17" s="1"/>
  <c r="D76" i="17"/>
  <c r="D77" i="17"/>
  <c r="D79" i="17"/>
  <c r="D38" i="18"/>
  <c r="D40" i="18"/>
  <c r="D42" i="18"/>
  <c r="D44" i="18"/>
  <c r="D49" i="18"/>
  <c r="D54" i="18" s="1"/>
  <c r="D59" i="18" s="1"/>
  <c r="D52" i="18"/>
  <c r="D78" i="18"/>
  <c r="D38" i="19"/>
  <c r="D40" i="19"/>
  <c r="D42" i="19"/>
  <c r="D44" i="19"/>
  <c r="C83" i="19"/>
  <c r="D83" i="19" s="1"/>
  <c r="C71" i="19"/>
  <c r="D71" i="19" s="1"/>
  <c r="D49" i="19"/>
  <c r="D54" i="19" s="1"/>
  <c r="D59" i="19" s="1"/>
  <c r="D52" i="19"/>
  <c r="D67" i="19"/>
  <c r="D73" i="19" s="1"/>
  <c r="D115" i="19" s="1"/>
  <c r="D70" i="19"/>
  <c r="D81" i="19"/>
  <c r="C35" i="20"/>
  <c r="D35" i="20" s="1"/>
  <c r="C84" i="20"/>
  <c r="C36" i="21"/>
  <c r="C35" i="21"/>
  <c r="D35" i="21" s="1"/>
  <c r="C84" i="21"/>
  <c r="C84" i="22"/>
  <c r="C36" i="23"/>
  <c r="C35" i="23"/>
  <c r="D35" i="23" s="1"/>
  <c r="D38" i="20"/>
  <c r="D40" i="20"/>
  <c r="D42" i="20"/>
  <c r="D44" i="20"/>
  <c r="D49" i="20"/>
  <c r="D54" i="20" s="1"/>
  <c r="D59" i="20" s="1"/>
  <c r="D52" i="20"/>
  <c r="D67" i="20"/>
  <c r="D70" i="20"/>
  <c r="D78" i="20"/>
  <c r="D80" i="20"/>
  <c r="D32" i="21"/>
  <c r="D34" i="21" s="1"/>
  <c r="D36" i="21" s="1"/>
  <c r="D62" i="21" s="1"/>
  <c r="D39" i="21"/>
  <c r="D41" i="21"/>
  <c r="D43" i="21"/>
  <c r="D45" i="21"/>
  <c r="C68" i="21"/>
  <c r="D68" i="21" s="1"/>
  <c r="D73" i="21" s="1"/>
  <c r="D115" i="21" s="1"/>
  <c r="C69" i="21"/>
  <c r="D69" i="21" s="1"/>
  <c r="C71" i="21"/>
  <c r="D71" i="21" s="1"/>
  <c r="C72" i="21"/>
  <c r="D72" i="21" s="1"/>
  <c r="C73" i="21"/>
  <c r="C118" i="21" s="1"/>
  <c r="D76" i="21"/>
  <c r="D77" i="21"/>
  <c r="D79" i="21"/>
  <c r="D113" i="21"/>
  <c r="C34" i="22"/>
  <c r="D38" i="22"/>
  <c r="D40" i="22"/>
  <c r="D42" i="22"/>
  <c r="D44" i="22"/>
  <c r="D49" i="22"/>
  <c r="D54" i="22" s="1"/>
  <c r="D59" i="22" s="1"/>
  <c r="D52" i="22"/>
  <c r="D67" i="22"/>
  <c r="D70" i="22"/>
  <c r="D78" i="22"/>
  <c r="D80" i="22"/>
  <c r="D81" i="22"/>
  <c r="D80" i="23"/>
  <c r="D78" i="23"/>
  <c r="D32" i="23"/>
  <c r="D34" i="23" s="1"/>
  <c r="D36" i="23" s="1"/>
  <c r="D62" i="23" s="1"/>
  <c r="D39" i="23"/>
  <c r="D41" i="23"/>
  <c r="D43" i="23"/>
  <c r="D45" i="23"/>
  <c r="C68" i="23"/>
  <c r="D68" i="23" s="1"/>
  <c r="D73" i="23" s="1"/>
  <c r="D115" i="23" s="1"/>
  <c r="C69" i="23"/>
  <c r="D69" i="23" s="1"/>
  <c r="C71" i="23"/>
  <c r="D71" i="23" s="1"/>
  <c r="D79" i="23"/>
  <c r="C84" i="23"/>
  <c r="D113" i="23"/>
  <c r="G120" i="24"/>
  <c r="D64" i="24"/>
  <c r="D96" i="25"/>
  <c r="D96" i="24"/>
  <c r="D96" i="23"/>
  <c r="D77" i="19"/>
  <c r="D32" i="20"/>
  <c r="D33" i="20"/>
  <c r="D39" i="20"/>
  <c r="D41" i="20"/>
  <c r="D43" i="20"/>
  <c r="D45" i="20"/>
  <c r="C68" i="20"/>
  <c r="D68" i="20" s="1"/>
  <c r="C69" i="20"/>
  <c r="D69" i="20" s="1"/>
  <c r="C71" i="20"/>
  <c r="D71" i="20" s="1"/>
  <c r="D76" i="20"/>
  <c r="D77" i="20"/>
  <c r="D79" i="20"/>
  <c r="D38" i="21"/>
  <c r="D40" i="21"/>
  <c r="D42" i="21"/>
  <c r="D44" i="21"/>
  <c r="D49" i="21"/>
  <c r="D54" i="21" s="1"/>
  <c r="D59" i="21" s="1"/>
  <c r="D52" i="21"/>
  <c r="D78" i="21"/>
  <c r="D39" i="22"/>
  <c r="D41" i="22"/>
  <c r="D43" i="22"/>
  <c r="D45" i="22"/>
  <c r="C68" i="22"/>
  <c r="D68" i="22" s="1"/>
  <c r="C69" i="22"/>
  <c r="D69" i="22" s="1"/>
  <c r="C71" i="22"/>
  <c r="D71" i="22" s="1"/>
  <c r="D76" i="22"/>
  <c r="D77" i="22"/>
  <c r="D79" i="22"/>
  <c r="D38" i="23"/>
  <c r="D40" i="23"/>
  <c r="D42" i="23"/>
  <c r="D44" i="23"/>
  <c r="D49" i="23"/>
  <c r="D54" i="23" s="1"/>
  <c r="D59" i="23" s="1"/>
  <c r="D52" i="23"/>
  <c r="D70" i="23"/>
  <c r="C72" i="23"/>
  <c r="D72" i="23" s="1"/>
  <c r="D76" i="23"/>
  <c r="D77" i="23"/>
  <c r="D81" i="23"/>
  <c r="C35" i="24"/>
  <c r="D35" i="24" s="1"/>
  <c r="D97" i="24"/>
  <c r="D97" i="25"/>
  <c r="D95" i="24"/>
  <c r="D95" i="25"/>
  <c r="D113" i="24"/>
  <c r="D79" i="24"/>
  <c r="D76" i="24"/>
  <c r="D32" i="24"/>
  <c r="D34" i="24" s="1"/>
  <c r="D36" i="24" s="1"/>
  <c r="D62" i="24" s="1"/>
  <c r="D39" i="24"/>
  <c r="D46" i="24" s="1"/>
  <c r="D63" i="24" s="1"/>
  <c r="D41" i="24"/>
  <c r="D43" i="24"/>
  <c r="D45" i="24"/>
  <c r="C68" i="24"/>
  <c r="D68" i="24" s="1"/>
  <c r="D73" i="24" s="1"/>
  <c r="D115" i="24" s="1"/>
  <c r="C69" i="24"/>
  <c r="D69" i="24" s="1"/>
  <c r="C82" i="24"/>
  <c r="D77" i="24"/>
  <c r="D80" i="24"/>
  <c r="D81" i="24"/>
  <c r="D80" i="25"/>
  <c r="D78" i="25"/>
  <c r="D49" i="25"/>
  <c r="D54" i="25" s="1"/>
  <c r="D44" i="25"/>
  <c r="D42" i="25"/>
  <c r="D40" i="25"/>
  <c r="D38" i="25"/>
  <c r="D32" i="25"/>
  <c r="D34" i="25" s="1"/>
  <c r="D36" i="25" s="1"/>
  <c r="D62" i="25" s="1"/>
  <c r="D33" i="25"/>
  <c r="D39" i="25"/>
  <c r="D43" i="25"/>
  <c r="D59" i="25"/>
  <c r="D52" i="25"/>
  <c r="C68" i="25"/>
  <c r="D68" i="25" s="1"/>
  <c r="D70" i="25"/>
  <c r="C72" i="25"/>
  <c r="D72" i="25" s="1"/>
  <c r="D76" i="25"/>
  <c r="D77" i="25"/>
  <c r="D81" i="25"/>
  <c r="H31" i="27"/>
  <c r="I32" i="27" s="1"/>
  <c r="I26" i="27"/>
  <c r="I31" i="27" s="1"/>
  <c r="I42" i="27"/>
  <c r="H42" i="27"/>
  <c r="I43" i="27" s="1"/>
  <c r="C83" i="24"/>
  <c r="D83" i="24" s="1"/>
  <c r="D78" i="24"/>
  <c r="C36" i="25"/>
  <c r="C35" i="25"/>
  <c r="D35" i="25" s="1"/>
  <c r="D73" i="25"/>
  <c r="D115" i="25" s="1"/>
  <c r="C69" i="25"/>
  <c r="D69" i="25" s="1"/>
  <c r="C73" i="25"/>
  <c r="C118" i="25" s="1"/>
  <c r="C84" i="25"/>
  <c r="D113" i="25"/>
  <c r="H19" i="27"/>
  <c r="I20" i="27" s="1"/>
  <c r="G120" i="21" l="1"/>
  <c r="D64" i="21"/>
  <c r="D64" i="22"/>
  <c r="G120" i="22"/>
  <c r="G120" i="19"/>
  <c r="D64" i="19"/>
  <c r="G120" i="15"/>
  <c r="D64" i="15"/>
  <c r="G120" i="10"/>
  <c r="D64" i="10"/>
  <c r="D64" i="7"/>
  <c r="G120" i="7"/>
  <c r="G120" i="23"/>
  <c r="D64" i="23"/>
  <c r="D64" i="20"/>
  <c r="G120" i="20"/>
  <c r="G120" i="18"/>
  <c r="D64" i="18"/>
  <c r="G120" i="16"/>
  <c r="D64" i="16"/>
  <c r="D64" i="17"/>
  <c r="G120" i="17"/>
  <c r="G120" i="11"/>
  <c r="D64" i="11"/>
  <c r="G120" i="8"/>
  <c r="D64" i="8"/>
  <c r="D64" i="9"/>
  <c r="G120" i="9"/>
  <c r="D94" i="25"/>
  <c r="D100" i="25" s="1"/>
  <c r="D117" i="25" s="1"/>
  <c r="D94" i="24"/>
  <c r="D100" i="24" s="1"/>
  <c r="D117" i="24" s="1"/>
  <c r="D94" i="23"/>
  <c r="D100" i="23" s="1"/>
  <c r="D117" i="23" s="1"/>
  <c r="D94" i="21"/>
  <c r="D100" i="21" s="1"/>
  <c r="D117" i="21" s="1"/>
  <c r="D94" i="22"/>
  <c r="D100" i="22" s="1"/>
  <c r="D117" i="22" s="1"/>
  <c r="D94" i="20"/>
  <c r="D100" i="20" s="1"/>
  <c r="D117" i="20" s="1"/>
  <c r="D94" i="19"/>
  <c r="D100" i="19" s="1"/>
  <c r="D117" i="19" s="1"/>
  <c r="D94" i="18"/>
  <c r="D100" i="18" s="1"/>
  <c r="D117" i="18" s="1"/>
  <c r="D94" i="16"/>
  <c r="D100" i="16" s="1"/>
  <c r="D117" i="16" s="1"/>
  <c r="D94" i="15"/>
  <c r="D100" i="15" s="1"/>
  <c r="D117" i="15" s="1"/>
  <c r="D94" i="17"/>
  <c r="D100" i="17" s="1"/>
  <c r="D117" i="17" s="1"/>
  <c r="D94" i="13"/>
  <c r="D100" i="13" s="1"/>
  <c r="D117" i="13" s="1"/>
  <c r="D94" i="10"/>
  <c r="D100" i="10" s="1"/>
  <c r="D117" i="10" s="1"/>
  <c r="D94" i="8"/>
  <c r="D100" i="8" s="1"/>
  <c r="D117" i="8" s="1"/>
  <c r="D94" i="14"/>
  <c r="D100" i="14" s="1"/>
  <c r="D117" i="14" s="1"/>
  <c r="D94" i="7"/>
  <c r="D100" i="7" s="1"/>
  <c r="D117" i="7" s="1"/>
  <c r="D94" i="6"/>
  <c r="D100" i="6" s="1"/>
  <c r="D117" i="6" s="1"/>
  <c r="D94" i="5"/>
  <c r="D100" i="5" s="1"/>
  <c r="D117" i="5" s="1"/>
  <c r="G120" i="25"/>
  <c r="D64" i="25"/>
  <c r="D94" i="12"/>
  <c r="D100" i="12" s="1"/>
  <c r="D117" i="12" s="1"/>
  <c r="D94" i="11"/>
  <c r="D100" i="11" s="1"/>
  <c r="D117" i="11" s="1"/>
  <c r="D94" i="9"/>
  <c r="D100" i="9" s="1"/>
  <c r="D117" i="9" s="1"/>
  <c r="D82" i="25"/>
  <c r="D84" i="25" s="1"/>
  <c r="D90" i="25" s="1"/>
  <c r="D92" i="25" s="1"/>
  <c r="D116" i="25" s="1"/>
  <c r="D46" i="25"/>
  <c r="D63" i="25" s="1"/>
  <c r="C84" i="24"/>
  <c r="D82" i="24"/>
  <c r="D84" i="24" s="1"/>
  <c r="D90" i="24" s="1"/>
  <c r="D92" i="24" s="1"/>
  <c r="D116" i="24" s="1"/>
  <c r="C36" i="24"/>
  <c r="D82" i="22"/>
  <c r="D84" i="22" s="1"/>
  <c r="D90" i="22" s="1"/>
  <c r="D92" i="22" s="1"/>
  <c r="D116" i="22" s="1"/>
  <c r="D46" i="21"/>
  <c r="D63" i="21" s="1"/>
  <c r="D34" i="20"/>
  <c r="D36" i="20" s="1"/>
  <c r="D62" i="20" s="1"/>
  <c r="C73" i="23"/>
  <c r="C118" i="23" s="1"/>
  <c r="C35" i="22"/>
  <c r="D35" i="22" s="1"/>
  <c r="D36" i="22" s="1"/>
  <c r="D62" i="22" s="1"/>
  <c r="D82" i="21"/>
  <c r="D84" i="21" s="1"/>
  <c r="D90" i="21" s="1"/>
  <c r="D92" i="21" s="1"/>
  <c r="D116" i="21" s="1"/>
  <c r="D65" i="21"/>
  <c r="D114" i="21" s="1"/>
  <c r="D73" i="20"/>
  <c r="D115" i="20" s="1"/>
  <c r="D46" i="20"/>
  <c r="D63" i="20" s="1"/>
  <c r="C73" i="20"/>
  <c r="C118" i="20" s="1"/>
  <c r="C36" i="20"/>
  <c r="D46" i="18"/>
  <c r="D63" i="18" s="1"/>
  <c r="D34" i="17"/>
  <c r="D36" i="17" s="1"/>
  <c r="D62" i="17" s="1"/>
  <c r="D46" i="16"/>
  <c r="D63" i="16" s="1"/>
  <c r="C84" i="19"/>
  <c r="C73" i="19"/>
  <c r="C118" i="19" s="1"/>
  <c r="D34" i="19"/>
  <c r="D36" i="19" s="1"/>
  <c r="D62" i="19" s="1"/>
  <c r="C73" i="18"/>
  <c r="C118" i="18" s="1"/>
  <c r="D73" i="17"/>
  <c r="D115" i="17" s="1"/>
  <c r="D46" i="17"/>
  <c r="D63" i="17" s="1"/>
  <c r="D82" i="16"/>
  <c r="D84" i="16" s="1"/>
  <c r="D90" i="16" s="1"/>
  <c r="D92" i="16" s="1"/>
  <c r="D116" i="16" s="1"/>
  <c r="D36" i="16"/>
  <c r="D62" i="16" s="1"/>
  <c r="D65" i="16" s="1"/>
  <c r="D114" i="16" s="1"/>
  <c r="C36" i="18"/>
  <c r="C36" i="16"/>
  <c r="D73" i="15"/>
  <c r="D115" i="15" s="1"/>
  <c r="D46" i="15"/>
  <c r="D63" i="15" s="1"/>
  <c r="D73" i="13"/>
  <c r="D115" i="13" s="1"/>
  <c r="D46" i="10"/>
  <c r="D63" i="10" s="1"/>
  <c r="D82" i="7"/>
  <c r="D84" i="7" s="1"/>
  <c r="D90" i="7" s="1"/>
  <c r="D92" i="7" s="1"/>
  <c r="D116" i="7" s="1"/>
  <c r="C84" i="15"/>
  <c r="C73" i="15"/>
  <c r="C118" i="15" s="1"/>
  <c r="D34" i="15"/>
  <c r="D36" i="15" s="1"/>
  <c r="D62" i="15" s="1"/>
  <c r="D65" i="15" s="1"/>
  <c r="D114" i="15" s="1"/>
  <c r="C35" i="14"/>
  <c r="D35" i="14" s="1"/>
  <c r="D82" i="13"/>
  <c r="D84" i="13" s="1"/>
  <c r="D90" i="13" s="1"/>
  <c r="D92" i="13" s="1"/>
  <c r="D116" i="13" s="1"/>
  <c r="D65" i="13"/>
  <c r="D114" i="13" s="1"/>
  <c r="D73" i="12"/>
  <c r="D115" i="12" s="1"/>
  <c r="D82" i="11"/>
  <c r="D84" i="11" s="1"/>
  <c r="D90" i="11" s="1"/>
  <c r="D92" i="11" s="1"/>
  <c r="D116" i="11" s="1"/>
  <c r="C73" i="10"/>
  <c r="C118" i="10" s="1"/>
  <c r="C35" i="9"/>
  <c r="D35" i="9" s="1"/>
  <c r="D36" i="9" s="1"/>
  <c r="D62" i="9" s="1"/>
  <c r="D82" i="8"/>
  <c r="D84" i="8" s="1"/>
  <c r="D90" i="8" s="1"/>
  <c r="D92" i="8" s="1"/>
  <c r="D116" i="8" s="1"/>
  <c r="D73" i="7"/>
  <c r="D115" i="7" s="1"/>
  <c r="D46" i="7"/>
  <c r="D63" i="7" s="1"/>
  <c r="C73" i="9"/>
  <c r="C118" i="9" s="1"/>
  <c r="C73" i="8"/>
  <c r="C118" i="8" s="1"/>
  <c r="C36" i="8"/>
  <c r="D73" i="5"/>
  <c r="D115" i="5" s="1"/>
  <c r="C36" i="15"/>
  <c r="C73" i="13"/>
  <c r="C118" i="13" s="1"/>
  <c r="C73" i="12"/>
  <c r="C118" i="12" s="1"/>
  <c r="D46" i="12"/>
  <c r="D63" i="12" s="1"/>
  <c r="D82" i="6"/>
  <c r="D84" i="6" s="1"/>
  <c r="D90" i="6" s="1"/>
  <c r="D92" i="6" s="1"/>
  <c r="D116" i="6" s="1"/>
  <c r="D65" i="6"/>
  <c r="D114" i="6" s="1"/>
  <c r="C73" i="6"/>
  <c r="C73" i="5"/>
  <c r="D65" i="25"/>
  <c r="D114" i="25" s="1"/>
  <c r="D118" i="25" s="1"/>
  <c r="D65" i="24"/>
  <c r="D114" i="24" s="1"/>
  <c r="D118" i="24" s="1"/>
  <c r="C73" i="24"/>
  <c r="C118" i="24" s="1"/>
  <c r="D82" i="23"/>
  <c r="D84" i="23" s="1"/>
  <c r="D90" i="23" s="1"/>
  <c r="D92" i="23" s="1"/>
  <c r="D116" i="23" s="1"/>
  <c r="D46" i="23"/>
  <c r="D63" i="23" s="1"/>
  <c r="D65" i="23" s="1"/>
  <c r="D114" i="23" s="1"/>
  <c r="D118" i="23" s="1"/>
  <c r="D82" i="20"/>
  <c r="D84" i="20" s="1"/>
  <c r="D90" i="20" s="1"/>
  <c r="D92" i="20" s="1"/>
  <c r="D116" i="20" s="1"/>
  <c r="D73" i="22"/>
  <c r="D115" i="22" s="1"/>
  <c r="D46" i="22"/>
  <c r="D63" i="22" s="1"/>
  <c r="D118" i="21"/>
  <c r="C73" i="22"/>
  <c r="D46" i="19"/>
  <c r="D63" i="19" s="1"/>
  <c r="D82" i="17"/>
  <c r="D84" i="17" s="1"/>
  <c r="D90" i="17" s="1"/>
  <c r="D92" i="17" s="1"/>
  <c r="D116" i="17" s="1"/>
  <c r="D82" i="19"/>
  <c r="D84" i="19" s="1"/>
  <c r="D90" i="19" s="1"/>
  <c r="D92" i="19" s="1"/>
  <c r="D116" i="19" s="1"/>
  <c r="D82" i="18"/>
  <c r="D84" i="18" s="1"/>
  <c r="D90" i="18" s="1"/>
  <c r="D92" i="18" s="1"/>
  <c r="D116" i="18" s="1"/>
  <c r="D65" i="18"/>
  <c r="D114" i="18" s="1"/>
  <c r="D118" i="18" s="1"/>
  <c r="D118" i="16"/>
  <c r="C73" i="17"/>
  <c r="C118" i="17" s="1"/>
  <c r="D82" i="14"/>
  <c r="D84" i="14" s="1"/>
  <c r="D90" i="14" s="1"/>
  <c r="D92" i="14" s="1"/>
  <c r="D116" i="14" s="1"/>
  <c r="D46" i="11"/>
  <c r="D63" i="11" s="1"/>
  <c r="D82" i="9"/>
  <c r="D84" i="9" s="1"/>
  <c r="D90" i="9" s="1"/>
  <c r="D92" i="9" s="1"/>
  <c r="D116" i="9" s="1"/>
  <c r="D46" i="8"/>
  <c r="D63" i="8" s="1"/>
  <c r="D65" i="8" s="1"/>
  <c r="D114" i="8" s="1"/>
  <c r="D118" i="8" s="1"/>
  <c r="D82" i="15"/>
  <c r="D84" i="15" s="1"/>
  <c r="D90" i="15" s="1"/>
  <c r="D92" i="15" s="1"/>
  <c r="D116" i="15" s="1"/>
  <c r="D118" i="15" s="1"/>
  <c r="D73" i="14"/>
  <c r="D115" i="14" s="1"/>
  <c r="D118" i="13"/>
  <c r="D65" i="11"/>
  <c r="D114" i="11" s="1"/>
  <c r="D118" i="11" s="1"/>
  <c r="D82" i="10"/>
  <c r="D84" i="10" s="1"/>
  <c r="D90" i="10" s="1"/>
  <c r="D92" i="10" s="1"/>
  <c r="D116" i="10" s="1"/>
  <c r="D65" i="10"/>
  <c r="D114" i="10" s="1"/>
  <c r="D118" i="10" s="1"/>
  <c r="D73" i="9"/>
  <c r="D115" i="9" s="1"/>
  <c r="D46" i="9"/>
  <c r="D63" i="9" s="1"/>
  <c r="C36" i="7"/>
  <c r="C35" i="7"/>
  <c r="D35" i="7" s="1"/>
  <c r="D36" i="7" s="1"/>
  <c r="D62" i="7" s="1"/>
  <c r="D65" i="7" s="1"/>
  <c r="D114" i="7" s="1"/>
  <c r="D118" i="7" s="1"/>
  <c r="C73" i="7"/>
  <c r="C118" i="7" s="1"/>
  <c r="H120" i="5"/>
  <c r="D64" i="5"/>
  <c r="D46" i="5"/>
  <c r="D63" i="5" s="1"/>
  <c r="C73" i="14"/>
  <c r="C118" i="14" s="1"/>
  <c r="D36" i="14"/>
  <c r="D62" i="14" s="1"/>
  <c r="D65" i="14" s="1"/>
  <c r="D114" i="14" s="1"/>
  <c r="D36" i="12"/>
  <c r="D62" i="12" s="1"/>
  <c r="D65" i="12" s="1"/>
  <c r="D114" i="12" s="1"/>
  <c r="D118" i="12" s="1"/>
  <c r="D82" i="12"/>
  <c r="D84" i="12" s="1"/>
  <c r="D90" i="12" s="1"/>
  <c r="D92" i="12" s="1"/>
  <c r="D116" i="12" s="1"/>
  <c r="D65" i="5"/>
  <c r="D114" i="5" s="1"/>
  <c r="D118" i="5" s="1"/>
  <c r="C36" i="6"/>
  <c r="C118" i="6" s="1"/>
  <c r="C36" i="5"/>
  <c r="C118" i="5" s="1"/>
  <c r="D102" i="10" l="1"/>
  <c r="D102" i="18"/>
  <c r="D102" i="12"/>
  <c r="D103" i="12" s="1"/>
  <c r="D103" i="15"/>
  <c r="D102" i="15"/>
  <c r="D102" i="24"/>
  <c r="D103" i="24" s="1"/>
  <c r="D103" i="8"/>
  <c r="D102" i="8"/>
  <c r="D102" i="23"/>
  <c r="D103" i="25"/>
  <c r="D102" i="25"/>
  <c r="D118" i="14"/>
  <c r="D102" i="7"/>
  <c r="D103" i="7"/>
  <c r="D102" i="13"/>
  <c r="D103" i="13" s="1"/>
  <c r="D118" i="6"/>
  <c r="C36" i="9"/>
  <c r="C36" i="14"/>
  <c r="C36" i="22"/>
  <c r="C118" i="22" s="1"/>
  <c r="D65" i="20"/>
  <c r="D114" i="20" s="1"/>
  <c r="D118" i="20" s="1"/>
  <c r="D102" i="5"/>
  <c r="D103" i="5" s="1"/>
  <c r="D102" i="11"/>
  <c r="D103" i="11" s="1"/>
  <c r="D103" i="16"/>
  <c r="D102" i="16"/>
  <c r="D103" i="21"/>
  <c r="D102" i="21"/>
  <c r="D65" i="9"/>
  <c r="D114" i="9" s="1"/>
  <c r="D118" i="9" s="1"/>
  <c r="D65" i="19"/>
  <c r="D114" i="19" s="1"/>
  <c r="D118" i="19" s="1"/>
  <c r="D65" i="17"/>
  <c r="D114" i="17" s="1"/>
  <c r="D118" i="17" s="1"/>
  <c r="D65" i="22"/>
  <c r="D114" i="22" s="1"/>
  <c r="D118" i="22" s="1"/>
  <c r="D102" i="9" l="1"/>
  <c r="D103" i="9" s="1"/>
  <c r="D102" i="22"/>
  <c r="D103" i="22" s="1"/>
  <c r="D102" i="19"/>
  <c r="D103" i="19" s="1"/>
  <c r="D104" i="21"/>
  <c r="D104" i="16"/>
  <c r="D102" i="20"/>
  <c r="D103" i="20" s="1"/>
  <c r="D102" i="6"/>
  <c r="D103" i="6" s="1"/>
  <c r="D104" i="7"/>
  <c r="D104" i="25"/>
  <c r="D104" i="8"/>
  <c r="D104" i="15"/>
  <c r="D104" i="18"/>
  <c r="D102" i="17"/>
  <c r="D104" i="11"/>
  <c r="D104" i="5"/>
  <c r="D104" i="13"/>
  <c r="D102" i="14"/>
  <c r="D103" i="14"/>
  <c r="D103" i="23"/>
  <c r="D104" i="23" s="1"/>
  <c r="D104" i="24"/>
  <c r="D104" i="12"/>
  <c r="D103" i="18"/>
  <c r="D103" i="10"/>
  <c r="D104" i="10" s="1"/>
  <c r="D106" i="10" l="1"/>
  <c r="D106" i="23"/>
  <c r="D106" i="13"/>
  <c r="D106" i="18"/>
  <c r="D106" i="24"/>
  <c r="D104" i="14"/>
  <c r="D106" i="5"/>
  <c r="D103" i="17"/>
  <c r="D104" i="17" s="1"/>
  <c r="D106" i="15"/>
  <c r="D106" i="25"/>
  <c r="D106" i="16"/>
  <c r="D106" i="12"/>
  <c r="D106" i="11"/>
  <c r="D106" i="8"/>
  <c r="D106" i="7"/>
  <c r="D104" i="6"/>
  <c r="D104" i="20"/>
  <c r="D106" i="21"/>
  <c r="D104" i="19"/>
  <c r="D104" i="22"/>
  <c r="D104" i="9"/>
  <c r="D106" i="17" l="1"/>
  <c r="D109" i="21"/>
  <c r="D107" i="21"/>
  <c r="D110" i="21" s="1"/>
  <c r="D119" i="21" s="1"/>
  <c r="D120" i="21" s="1"/>
  <c r="D108" i="21"/>
  <c r="D108" i="7"/>
  <c r="D109" i="7"/>
  <c r="D107" i="7"/>
  <c r="D110" i="7" s="1"/>
  <c r="D119" i="7" s="1"/>
  <c r="D120" i="7" s="1"/>
  <c r="D106" i="9"/>
  <c r="D106" i="19"/>
  <c r="D106" i="6"/>
  <c r="D108" i="5"/>
  <c r="D109" i="5"/>
  <c r="D107" i="5"/>
  <c r="D106" i="14"/>
  <c r="D109" i="13"/>
  <c r="D107" i="13"/>
  <c r="D108" i="13"/>
  <c r="D109" i="23"/>
  <c r="D107" i="23"/>
  <c r="D110" i="23" s="1"/>
  <c r="D119" i="23" s="1"/>
  <c r="D120" i="23" s="1"/>
  <c r="D108" i="23"/>
  <c r="D109" i="10"/>
  <c r="D107" i="10"/>
  <c r="D108" i="10"/>
  <c r="D106" i="22"/>
  <c r="D106" i="20"/>
  <c r="D109" i="8"/>
  <c r="D107" i="8"/>
  <c r="D110" i="8" s="1"/>
  <c r="D119" i="8" s="1"/>
  <c r="D120" i="8" s="1"/>
  <c r="D108" i="8"/>
  <c r="D108" i="11"/>
  <c r="D109" i="11"/>
  <c r="D107" i="11"/>
  <c r="D110" i="11" s="1"/>
  <c r="D119" i="11" s="1"/>
  <c r="D120" i="11" s="1"/>
  <c r="D108" i="12"/>
  <c r="D109" i="12"/>
  <c r="D107" i="12"/>
  <c r="D109" i="16"/>
  <c r="D107" i="16"/>
  <c r="D108" i="16"/>
  <c r="D109" i="25"/>
  <c r="D107" i="25"/>
  <c r="D110" i="25" s="1"/>
  <c r="D119" i="25" s="1"/>
  <c r="D120" i="25" s="1"/>
  <c r="D108" i="25"/>
  <c r="D109" i="15"/>
  <c r="D107" i="15"/>
  <c r="D108" i="15"/>
  <c r="D108" i="24"/>
  <c r="D107" i="24"/>
  <c r="D110" i="24" s="1"/>
  <c r="D119" i="24" s="1"/>
  <c r="D120" i="24" s="1"/>
  <c r="D109" i="24"/>
  <c r="D109" i="18"/>
  <c r="D107" i="18"/>
  <c r="D108" i="18"/>
  <c r="D123" i="25" l="1"/>
  <c r="D124" i="25" s="1"/>
  <c r="E120" i="25"/>
  <c r="D121" i="25"/>
  <c r="H25" i="4" s="1"/>
  <c r="F120" i="25"/>
  <c r="G25" i="4"/>
  <c r="J25" i="4" s="1"/>
  <c r="K25" i="4" s="1"/>
  <c r="E120" i="8"/>
  <c r="D123" i="8"/>
  <c r="D124" i="8" s="1"/>
  <c r="D121" i="8"/>
  <c r="H8" i="4" s="1"/>
  <c r="F120" i="8"/>
  <c r="G8" i="4"/>
  <c r="J8" i="4" s="1"/>
  <c r="K8" i="4" s="1"/>
  <c r="D108" i="20"/>
  <c r="D109" i="20"/>
  <c r="D107" i="20"/>
  <c r="D110" i="20" s="1"/>
  <c r="D119" i="20" s="1"/>
  <c r="D120" i="20" s="1"/>
  <c r="D108" i="22"/>
  <c r="D109" i="22"/>
  <c r="D107" i="22"/>
  <c r="E120" i="23"/>
  <c r="F120" i="23"/>
  <c r="D123" i="23"/>
  <c r="D124" i="23" s="1"/>
  <c r="D121" i="23"/>
  <c r="H23" i="4" s="1"/>
  <c r="G23" i="4"/>
  <c r="J23" i="4" s="1"/>
  <c r="K23" i="4" s="1"/>
  <c r="D108" i="6"/>
  <c r="D109" i="6"/>
  <c r="D107" i="6"/>
  <c r="D108" i="19"/>
  <c r="D109" i="19"/>
  <c r="D107" i="19"/>
  <c r="D110" i="19" s="1"/>
  <c r="D119" i="19" s="1"/>
  <c r="D120" i="19" s="1"/>
  <c r="D108" i="9"/>
  <c r="D109" i="9"/>
  <c r="D107" i="9"/>
  <c r="D123" i="7"/>
  <c r="D124" i="7" s="1"/>
  <c r="D121" i="7"/>
  <c r="H7" i="4" s="1"/>
  <c r="F120" i="7"/>
  <c r="E120" i="7"/>
  <c r="G7" i="4"/>
  <c r="J7" i="4" s="1"/>
  <c r="K7" i="4" s="1"/>
  <c r="D123" i="21"/>
  <c r="D124" i="21" s="1"/>
  <c r="E120" i="21"/>
  <c r="D121" i="21"/>
  <c r="H21" i="4" s="1"/>
  <c r="F120" i="21"/>
  <c r="G21" i="4"/>
  <c r="J21" i="4" s="1"/>
  <c r="K21" i="4" s="1"/>
  <c r="D108" i="17"/>
  <c r="D109" i="17"/>
  <c r="D107" i="17"/>
  <c r="D110" i="17" s="1"/>
  <c r="D119" i="17" s="1"/>
  <c r="D120" i="17" s="1"/>
  <c r="D123" i="24"/>
  <c r="D124" i="24" s="1"/>
  <c r="D121" i="24"/>
  <c r="H24" i="4" s="1"/>
  <c r="F120" i="24"/>
  <c r="E120" i="24"/>
  <c r="G24" i="4"/>
  <c r="J24" i="4" s="1"/>
  <c r="K24" i="4" s="1"/>
  <c r="D121" i="11"/>
  <c r="F120" i="11"/>
  <c r="D123" i="11"/>
  <c r="E120" i="11"/>
  <c r="G11" i="4"/>
  <c r="J11" i="4" s="1"/>
  <c r="K11" i="4" s="1"/>
  <c r="D110" i="18"/>
  <c r="D119" i="18" s="1"/>
  <c r="D120" i="18" s="1"/>
  <c r="D110" i="15"/>
  <c r="D119" i="15" s="1"/>
  <c r="D120" i="15" s="1"/>
  <c r="D110" i="16"/>
  <c r="D119" i="16" s="1"/>
  <c r="D120" i="16" s="1"/>
  <c r="D110" i="12"/>
  <c r="D119" i="12" s="1"/>
  <c r="D120" i="12" s="1"/>
  <c r="D110" i="10"/>
  <c r="D119" i="10" s="1"/>
  <c r="D120" i="10" s="1"/>
  <c r="D110" i="13"/>
  <c r="D119" i="13" s="1"/>
  <c r="D120" i="13" s="1"/>
  <c r="D108" i="14"/>
  <c r="D109" i="14"/>
  <c r="D107" i="14"/>
  <c r="D110" i="5"/>
  <c r="D119" i="5" s="1"/>
  <c r="D120" i="5" s="1"/>
  <c r="D121" i="5" l="1"/>
  <c r="H5" i="4" s="1"/>
  <c r="G120" i="5"/>
  <c r="D123" i="5"/>
  <c r="D124" i="5" s="1"/>
  <c r="F120" i="5"/>
  <c r="G5" i="4"/>
  <c r="D123" i="12"/>
  <c r="D124" i="12" s="1"/>
  <c r="D121" i="12"/>
  <c r="H12" i="4" s="1"/>
  <c r="G12" i="4"/>
  <c r="J12" i="4" s="1"/>
  <c r="K12" i="4" s="1"/>
  <c r="D110" i="14"/>
  <c r="D119" i="14" s="1"/>
  <c r="D120" i="14" s="1"/>
  <c r="D123" i="10"/>
  <c r="D124" i="10" s="1"/>
  <c r="E120" i="10"/>
  <c r="D121" i="10"/>
  <c r="H10" i="4" s="1"/>
  <c r="F120" i="10"/>
  <c r="G10" i="4"/>
  <c r="J10" i="4" s="1"/>
  <c r="K10" i="4" s="1"/>
  <c r="E120" i="16"/>
  <c r="D123" i="16"/>
  <c r="D124" i="16" s="1"/>
  <c r="D121" i="16"/>
  <c r="H16" i="4" s="1"/>
  <c r="F120" i="16"/>
  <c r="G16" i="4"/>
  <c r="J16" i="4" s="1"/>
  <c r="K16" i="4" s="1"/>
  <c r="D123" i="18"/>
  <c r="D124" i="18" s="1"/>
  <c r="E120" i="18"/>
  <c r="D121" i="18"/>
  <c r="H18" i="4" s="1"/>
  <c r="F120" i="18"/>
  <c r="G18" i="4"/>
  <c r="J18" i="4" s="1"/>
  <c r="K18" i="4" s="1"/>
  <c r="D110" i="9"/>
  <c r="D119" i="9" s="1"/>
  <c r="D120" i="9" s="1"/>
  <c r="D110" i="6"/>
  <c r="D119" i="6" s="1"/>
  <c r="D120" i="6" s="1"/>
  <c r="D110" i="22"/>
  <c r="D119" i="22" s="1"/>
  <c r="D120" i="22" s="1"/>
  <c r="D123" i="13"/>
  <c r="D124" i="13" s="1"/>
  <c r="E120" i="13"/>
  <c r="D121" i="13"/>
  <c r="H13" i="4" s="1"/>
  <c r="F120" i="13"/>
  <c r="G13" i="4"/>
  <c r="J13" i="4" s="1"/>
  <c r="K13" i="4" s="1"/>
  <c r="D123" i="15"/>
  <c r="D124" i="15" s="1"/>
  <c r="E120" i="15"/>
  <c r="D121" i="15"/>
  <c r="H15" i="4" s="1"/>
  <c r="F120" i="15"/>
  <c r="G15" i="4"/>
  <c r="J15" i="4" s="1"/>
  <c r="K15" i="4" s="1"/>
  <c r="D124" i="11"/>
  <c r="H11" i="4"/>
  <c r="D123" i="17"/>
  <c r="D124" i="17" s="1"/>
  <c r="D121" i="17"/>
  <c r="H17" i="4" s="1"/>
  <c r="F120" i="17"/>
  <c r="E120" i="17"/>
  <c r="G17" i="4"/>
  <c r="J17" i="4" s="1"/>
  <c r="K17" i="4" s="1"/>
  <c r="D121" i="19"/>
  <c r="H19" i="4" s="1"/>
  <c r="F120" i="19"/>
  <c r="D123" i="19"/>
  <c r="D124" i="19" s="1"/>
  <c r="E120" i="19"/>
  <c r="G19" i="4"/>
  <c r="J19" i="4" s="1"/>
  <c r="K19" i="4" s="1"/>
  <c r="D121" i="20"/>
  <c r="H20" i="4" s="1"/>
  <c r="F120" i="20"/>
  <c r="D123" i="20"/>
  <c r="D124" i="20" s="1"/>
  <c r="E120" i="20"/>
  <c r="G20" i="4"/>
  <c r="J20" i="4" s="1"/>
  <c r="K20" i="4" s="1"/>
  <c r="D121" i="6" l="1"/>
  <c r="H6" i="4" s="1"/>
  <c r="F120" i="6"/>
  <c r="D123" i="6"/>
  <c r="D124" i="6" s="1"/>
  <c r="E120" i="6"/>
  <c r="G6" i="4"/>
  <c r="J6" i="4" s="1"/>
  <c r="K6" i="4" s="1"/>
  <c r="D121" i="22"/>
  <c r="H22" i="4" s="1"/>
  <c r="F120" i="22"/>
  <c r="D123" i="22"/>
  <c r="D124" i="22" s="1"/>
  <c r="E120" i="22"/>
  <c r="G22" i="4"/>
  <c r="J22" i="4" s="1"/>
  <c r="K22" i="4" s="1"/>
  <c r="D123" i="9"/>
  <c r="D124" i="9" s="1"/>
  <c r="D121" i="9"/>
  <c r="H9" i="4" s="1"/>
  <c r="F120" i="9"/>
  <c r="E120" i="9"/>
  <c r="G9" i="4"/>
  <c r="J9" i="4" s="1"/>
  <c r="K9" i="4" s="1"/>
  <c r="D121" i="14"/>
  <c r="H14" i="4" s="1"/>
  <c r="F120" i="14"/>
  <c r="D123" i="14"/>
  <c r="D124" i="14" s="1"/>
  <c r="E120" i="14"/>
  <c r="G14" i="4"/>
  <c r="J14" i="4" s="1"/>
  <c r="K14" i="4" s="1"/>
  <c r="J5" i="4"/>
  <c r="G26" i="4"/>
  <c r="H32" i="4"/>
  <c r="H26" i="4"/>
  <c r="I32" i="4"/>
  <c r="J26" i="4" l="1"/>
  <c r="K5" i="4"/>
  <c r="K26" i="4" s="1"/>
  <c r="K32" i="4"/>
</calcChain>
</file>

<file path=xl/sharedStrings.xml><?xml version="1.0" encoding="utf-8"?>
<sst xmlns="http://schemas.openxmlformats.org/spreadsheetml/2006/main" count="3578" uniqueCount="558">
  <si>
    <t>MINISTÉRIO DA AGRICULTURA, PECUÁRIA E ABASTECIMENTO -MAPA
SECRETARIA EXECUTIVA-SE
DEPARTAMENTO DE ADMINISTRAÇÃO -DA
COORDENAÇÃO GERAL DE LOGÍSTICA INSTITUCIONAL-CGLI
COORDENAÇÃO DE OBRAS E INFRAESTRUTURA -COIN
DIVISÃO DE PROJETOS-DIPRO</t>
  </si>
  <si>
    <t xml:space="preserve">Nº DA ORIENTAÇÃO </t>
  </si>
  <si>
    <t xml:space="preserve">DESCRIÇÃO  DA ORIENTAÇÃO </t>
  </si>
  <si>
    <t xml:space="preserve">O licitante  proponente deverá apresentar planilha de custos e formação de preços para cada profissional, respeitando a convenção coletiva QUE ESCOLHER ADOTAR </t>
  </si>
  <si>
    <t>O licitante  não é obrigada a seguir as convenções coletivas que o MAPA utilizou</t>
  </si>
  <si>
    <t xml:space="preserve">As convenções coletivas indicadas neste processo utilizadas pelo MAPA servem somente como comprovação de fonte dos custos que compõe a planilha de preços, por isso, não vinculam os licitantes </t>
  </si>
  <si>
    <t xml:space="preserve">Mesmo tendo liberdade para escolher a convenção coletiva de trablho, o licitante deve respeitar o valor de salário base e de auxílio alimentação definido pelo MAPA, os quais foram apurados com base nas convenções coletivas utilizadas como fonte da pesquisa de preços </t>
  </si>
  <si>
    <t xml:space="preserve">O licitante  poderá prever um valor superior ao fixado pelo MAPA para o  salário base e o auxílio alimentação de cada profissional, mas nunca inferior ao estimado, nem inferior aos valores das convenções coletivas escolhidas pela empresa </t>
  </si>
  <si>
    <t>A definição de salário base e auxílio alimentação por parte do MAPA visa garantir a disponibilização de profissionais qualificados e experientes, de modo a garantir a qualidade na prestação dos serviços de manutenção predial.</t>
  </si>
  <si>
    <t xml:space="preserve">Os  valores  dos  salários  base a  serem  pagos  aos  funcionários  dos  postos  de  trabalhos  nunca PODERÃO SER INFERIORES aos pisos salariais constantes nos acordos coletivos escolhidos pelo licitante para cada profissional.
Os referidos salários e benefícios  serão atualizados proporcionalmente de acordo com os reajustes concedidos às categorias abrangida, conforme o  acordo ou convenção coletivos de trabalho escolhidos pelo licitante </t>
  </si>
  <si>
    <t>O valor definido pelo MAPA para salário base e auxilio alimentação é um valor mínimo a ser respeitado, por isso, o licitante tem liberdade em oferecer salário base e auxilio alimentação maior do que os valores definidos, desde que o custo total do POSTO não supere o valor estimado pelo MAPA</t>
  </si>
  <si>
    <t xml:space="preserve">Caso o acordo ou convenção coletiva escolhida pelo LICITANTE contenha valores de salário base e auxílio alimentação superiores aos valores definidos pelo MAPA, neste caso, deve predominar o valores do acordo ou covenção coletiva E , em caso contrário, prevalece os valores definidos pelo MAPA </t>
  </si>
  <si>
    <t>Na proposta do licitante deverão ser  inclusas todas as despesas com salários, encargos sociais e trabalhistas,    seguros,    impostos,    taxas    e    contribuições,    transporte,    alimentação,    despesas administrativas, lucros e demais insumos necessários à execução do Contrato.</t>
  </si>
  <si>
    <t xml:space="preserve"> As  planilhas  deverão  contemplar  todos  os  itens  necessários  à  adequada  realização  dos serviços, mesmo que não estejam explicitados neste Termo de Referência.</t>
  </si>
  <si>
    <t xml:space="preserve"> As Planilhas de Custos e Formação de Preços servirão para demonstrar possíveis variações de custos/insumos no curso da execução do Contrato e deverão ser utilizadas como base em eventuais repactuações ou revisões de preços.</t>
  </si>
  <si>
    <t>O proponente deverá informar nas planilhas de formação de custos o regime de tributação de sua   empresa   (Lucro   Real   ou   Lucro   Presumido)   e   as   respectivas   alíquotas,   conforme   o   seu enquadramento.</t>
  </si>
  <si>
    <t>Os encargos sociais e tributos relacionados nas planilhas de custos deverão, necessariamente, estar compatíveis com o regime de tributação.</t>
  </si>
  <si>
    <t>O salário base e o auxílio alimentação foram definidos em valores mínimos para cada profissional , tendo em vista a complexidade da atividade a ser desempenhada no contrato e com base em convenções coletivas existentes no mercado</t>
  </si>
  <si>
    <t xml:space="preserve">A  atualização  dos  valores  referentes  aos  salários base  deverá  ocorrer,  no  mínimo,  nos  mesmos percentuais estipulados pelo instrumento coletivo de trabalho adotado pelo licitante </t>
  </si>
  <si>
    <r>
      <rPr>
        <sz val="12"/>
        <color rgb="FF231F20"/>
        <rFont val="Calibri"/>
      </rPr>
      <t xml:space="preserve">Para cálculo dos auxílios alimentação e transporte, horas extraordinárias e demais adicionais, estabelecem-se: 
</t>
    </r>
    <r>
      <rPr>
        <b/>
        <sz val="12"/>
        <color rgb="FF231F20"/>
        <rFont val="Calibri"/>
      </rPr>
      <t xml:space="preserve"> I- Para os postos com funcionamento diário: 22 dias de trabalho/mês, considerando a jornada de segunda a sexta-feira; 
II- Para  os  postos  com  funcionamento  em  escala  de  revezamento  (12h  x  36h):  15  dias  de trabalho/mês.
</t>
    </r>
  </si>
  <si>
    <t xml:space="preserve"> Eventuais  despesas  para  abertura  e  manutenção  da  conta  corrente  vinculada  –  bloqueada para movimentação  deverão ser suportadas na taxa de administração constante na planilha de custos e formação de preços.</t>
  </si>
  <si>
    <t>Não poderá constar das planilhas de custos e formação de preços item relativo à “RESERVA TÉCNICA”, conforme determinação do TCU – acórdãos do Plenário do Tribunal de Contas da União: 645/2009. 727/2009 e 2.060/2009.</t>
  </si>
  <si>
    <t>Não   poderá   constar   das   planilhas   de   custos   e   formação   de   preços   item   relativo   a “TREINAMENTO/CAPACITAÇÃO/RECICLAGEM”, vez que, segundo jurisprudência do TCU, tais custos já deverão estar englobados nas despesas administrativas da CONTRATADA, conforme Acórdãos da 2ª Câmara do Tribunal de Contas da União: 64/2010, 1.442/2010, 1.319/2010.</t>
  </si>
  <si>
    <t xml:space="preserve"> A   inobservância   das   orientações/informações   citadas   neste   Anexo,   quanto   ao   correto preenchimento das planilhas de custos e formação de preços será objeto de diligência se for erro sanável , sendo que  poderá resultar na desclassificação da proposta na recusa ou na impossibilidade de correção </t>
  </si>
  <si>
    <t xml:space="preserve"> Nos  casos  em  que  forem  detectados  erros  e/ou  inconsistências  nas  planilhas  apresentadas durante  a  análise  da  aceitação  da  proposta,  o  MAPA  poderá  determinar  à  licitante  provisoriamente classificada  em  primeiro  lugar,  mediante  diligência,  a  promoção  de  ajustes  nessas  planilhas,  se possível,  para  refletir  corretamente  os  custos  envolvidos  na  contratação,  desde  que  não  haja majoração do preço total proposto.</t>
  </si>
  <si>
    <t>O  não  atendimento  da  diligência  no  prazo  fixado  e  a  recusa  em  fazê-lo  caracterizam-se hipóteses de desclassificação da proposta.</t>
  </si>
  <si>
    <t xml:space="preserve"> A metodologia de apresentação dos preços dos serviços, objeto deste Termo de Referência, baseia-se nos moldes apresentados na IN 05/2017 – MPOG.</t>
  </si>
  <si>
    <t>Nº</t>
  </si>
  <si>
    <t xml:space="preserve">CATEGORIA PROFISSIONAL </t>
  </si>
  <si>
    <t xml:space="preserve">ACORDO COLETIVO </t>
  </si>
  <si>
    <t xml:space="preserve">CBO </t>
  </si>
  <si>
    <t xml:space="preserve">DESCRIÇÃO DAS ATIVIDADES - ATRIBUIÇÕES </t>
  </si>
  <si>
    <t>Engenheiro residente - civil, eletricistas,mecânica ou eletroetrônica</t>
  </si>
  <si>
    <t>SENGE/SINDUSCON</t>
  </si>
  <si>
    <t>2142-15</t>
  </si>
  <si>
    <t>Elaboram projetos de engenharia civil, gerenciam obras, controlam a qualidade de empreendimentos. Coordenam a operação e manutenção do empreendimento. Podem prestar consultoria, assistência e assessoria e elaborar pesquisas tecnológicas.</t>
  </si>
  <si>
    <t xml:space="preserve">NÍVEL SUPERIOR EM ENGENHARIA : CIVIL, ELÉTRICA, MECÂNICA, ELETRÔNICA OU ELETROELETRONICA
5 ANOS DE EXPERIÊNCIA COMPROVADA EM MANUTENÇÃO PREDIAL </t>
  </si>
  <si>
    <t>Encarregado TÉCNICO INDUSTRIAL</t>
  </si>
  <si>
    <t>SINTEC X SEAC</t>
  </si>
  <si>
    <t>3131-15</t>
  </si>
  <si>
    <t>Planejam atividades do trabalho, elaboram estudos e projetos, participam no desenvolvimento de processos, realizam projetos, operam sistemas elétricos e executam manutenção. Atuam na área comercial, gerenciam e treinam pessoas, asseguram a qualidade de produtos e serviços e aplicam normas e procedimentos de segurança no trabalho.</t>
  </si>
  <si>
    <t>NÍVEL TÉCNICO : ELETRÔNICA, ELETROELETRÔNICA, ELÉTRICA, EDIFICAÇÕES, MECÂNICA 
3 ANOS DE EXPERIÊNCIA COMPROVADA EM MANUTENÇÃO PREDIAL</t>
  </si>
  <si>
    <t>Marceneiro;</t>
  </si>
  <si>
    <t>SEAC/DF x SINDISERVIÇOS</t>
  </si>
  <si>
    <t>Preparam o local de trabalho, ordenando fluxos do processo de produção, e planejam o trabalho, interpretando projetos desenhos e especificações e esboçando o produto conforme solicitação. Confeccionam e restauram produtos de madeira e derivados (produção em série ou sob medida). Entregam produtos confeccionados sob-medida ou restaurados, embalando, transportando e montando o produto no local da instalação em conformidade a normas e procedimentos técnicos e de segurança, qualidade, higiene e preservação ambiental.</t>
  </si>
  <si>
    <t xml:space="preserve">ENSINO FUNDAMENTAL OU MÉDIO + CURSO DE FORMAÇÃO PROFISSIONAL NA ÁREA OU  EXPERIÊNCIA MÍNIMA DE 01 ANO NA ÁREA DE MANUTENÇÃO PREDIAL </t>
  </si>
  <si>
    <t>Bombeiro hidráulico;</t>
  </si>
  <si>
    <t>Operacionalizam projetos de instalações de tubulações, definem traçados e dimensionam tubulações; especificam, quantificam e inspecionam materiais; preparam locais para instalações, realizam pré-montagem e instalam tubulações. Realizam testes operacionais de pressão de fluidos e testes de estanqueidade. Protegem instalações e fazem manutenções em equipamentos e acessórios.</t>
  </si>
  <si>
    <t>ENSINO FUNDAMENTAL OU MÉDIO + CURSO DE FORMAÇÃO PROFISSIONAL NA ÁREA OU  EXPERIÊNCIA MÍNIMA DE 01 ANO NA ÁREA DE MANUTENÇÃO PREDIAL</t>
  </si>
  <si>
    <t>Técnico Eletricista- escala normal</t>
  </si>
  <si>
    <t>Planejam serviços de manutenção e instalação eletroeletrônica e realizam manutenções preventiva, preditiva e corretiva. Instalam sistemas e componentes eletroeletrônicos e realizam medições e testes. Elaboram documentação técnica e trabalham em conformidade com normas e procedimentos técnicos e de qualidade, segurança, higiene, saúde e preservação ambiental.</t>
  </si>
  <si>
    <t xml:space="preserve">ENSINO  FUNDAMENTAL OU MÉDIO + CURSO  DE FORMAÇÃO PROFISSIONAL NA ÁREA    + EXPERIÊNCIA MÍNIMA DE 01 ANO NA ÁREA DE MANUTENÇÃO PREDIAL </t>
  </si>
  <si>
    <t>Técnicos em segurança do trabalho;</t>
  </si>
  <si>
    <t>Participam da elaboração e implementam política de saúde e segurança do trabalho; realizam diagnóstico da situação de SST da instituição; identificam variáveis de controle de doenças, acidentes, qualidade de vida e meio ambiente. Desenvolvem ações educativas na área de saúde e segurança do trabalho; integram processos de negociação. Participam da adoção de tecnologias e processos de trabalho; investigam, analisam acidentes de trabalho e recomendam medidas de prevenção e controle.</t>
  </si>
  <si>
    <r>
      <rPr>
        <sz val="12"/>
        <color theme="1"/>
        <rFont val="Arial"/>
      </rPr>
      <t xml:space="preserve">ENSINO  FUNDAMENTAL OU MÉDIO + </t>
    </r>
    <r>
      <rPr>
        <b/>
        <sz val="12"/>
        <color theme="1"/>
        <rFont val="Arial"/>
      </rPr>
      <t xml:space="preserve">CURSO  TÉCNICO EM SEGURANÇA DO TRABALHO  </t>
    </r>
    <r>
      <rPr>
        <sz val="12"/>
        <color theme="1"/>
        <rFont val="Arial"/>
      </rPr>
      <t xml:space="preserve"> + EXPERIÊNCIA MÍNIMA DE 01 ANO NA ÁREA  DE MANUTENÇÃO PREDIAL </t>
    </r>
  </si>
  <si>
    <t>Técnico Eletricista Plantonista Diurno (escala 12 x 36);</t>
  </si>
  <si>
    <t xml:space="preserve">ENSINO  FUNDAMENTAL OU MÉDIO + CURSO  DE FORMAÇÃO PROFISSIONAL NA ÁREA    + EXPERIÊNCIA MÍNIMA DE 01 ANO NA ÁREA  DE MANUTENÇÃO PREDIAL </t>
  </si>
  <si>
    <t>Técnico Eletricista Plantonista Noturno (Escala 12 x 36);</t>
  </si>
  <si>
    <t xml:space="preserve">ENSINO  FUNDAMENTAL OU MÉDIO + CURSO  DE FORMAÇÃO PROFISSIONAL NA ÁREA    + EXPERIÊNCIA MÍNIMA DE 01 ANO NA ÁREA DE MANUTENÇÃO PREDIAL  </t>
  </si>
  <si>
    <t>Assistente administrativo;</t>
  </si>
  <si>
    <t>Executam serviços de apoio nas áreas de recursos humanos, administração, finanças e logística; atendem fornecedores e clientes, fornecendo e recebendo informações sobre produtos e serviços; tratam de documentos variados, cumprindo todo o procedimento necessário referente aos mesmos. Atuam na concessão de microcrédito a microempresários, atendendo clientes em campo e nas agências, prospectando clientes nas comunidades. Atuam na área de captação de recursos, planejando e implementando estratégias de captação e contato com doadores/ parceiros.</t>
  </si>
  <si>
    <t>Almoxarife;</t>
  </si>
  <si>
    <t>Recepcionam, conferem e armazenam produtos e materiais em almoxarifados, armazéns, silos e depósitos. Fazem os lançamentos da movimentação de entradas e saídas e controlam os estoques. Distribuem produtos e materiais a serem expedidos. Organizam o almoxarifado para facilitar a movimentação dos itens armazenados e a armazenar, preservando o estoque limpo e organizado. Empacotam ou desempacotam os produtos, realiza expedição materiais e produtos, examinando-os, providenciando os despachos dos mesmos e auxiliam no processo de logística.</t>
  </si>
  <si>
    <t>Pedreiro</t>
  </si>
  <si>
    <t>Entaipador, Entijolador, Estucador, Pedreiro de acabamento, Pedreiro de concreto, Pedreiro de fachada, Pedreiro de manutenção e conservação, Pedreiro de reforma geral.</t>
  </si>
  <si>
    <t>Pintor</t>
  </si>
  <si>
    <t>Pintam as superfícies externas e internas de edifícios e outras obras civis, raspando-a amassando-as e cobrindo-as com uma ou várias camadas de tinta; revestem tetos, paredes e outras partes de edificações com papel e materiais plásticos e para tanto , entre outras atividades, preparam as superfícies a revestir, combinam materiais etc.</t>
  </si>
  <si>
    <t>Serralheiro</t>
  </si>
  <si>
    <t>7244-40</t>
  </si>
  <si>
    <t>Confeccionam, reparam e instalam peças e elementos diversos em chapas de metal como aço, ferro galvanizado, cobre, estanho, latão, alumínio e zinco; fabricam ou reparam caldeiras, tanques, reservatórios e outros recipientes de chapas de aço; recortam, modelam e trabalham barras perfiladas de materiais ferrosos e não ferrosos para fabricar esquadrias, portas, grades, vitrais e peças similares.</t>
  </si>
  <si>
    <t>Chaveiro</t>
  </si>
  <si>
    <t>5231-15</t>
  </si>
  <si>
    <t>Atendem e orientam clientes; levantam suas necessidades, apresentam alternativas de produtos e orçam mão de obra e produtos; planejam a instalação, instalam e reparam produtos e acessórios em veículos, residências e outros; avaliam características de superfície a ser adesivada e/ou fixada; realizam aplicação e acabamento de produtos; ajustam equipamentos, copiam chaves, trocam segredos e confeccionam chaves sem modelo; abrem portas de veículos, cofres e linha civil.</t>
  </si>
  <si>
    <t>Vidraceiro</t>
  </si>
  <si>
    <t>Preparam máquinas, equipamentos e instrumentos para corte de vidros. Cortam, montam e instalam vidros, vitrais e espelhos. Temperam vidros e montam vidros temperados. Confeccionam, lapidam e pintam vitrais. Trabalham seguindo normas de segurança, higiene, qualidade e preservação ambiental.</t>
  </si>
  <si>
    <t>Técnico em persianas</t>
  </si>
  <si>
    <t xml:space="preserve">Ajudante </t>
  </si>
  <si>
    <t>Executam serviços de manutenção elétrica, mecânica, hidráulica, carpintaria e alvenaria, substituindo, trocando, limpando, reparando e instalando peças, componentes e equipamentos. Conservam vidros e fachadas, limpam recintos e acessórios e tratam de piscinas. Trabalham seguindo normas de segurança, higiene, qualidade e proteção ao meio ambiente.</t>
  </si>
  <si>
    <t xml:space="preserve">ENSINO  FUNDAMENTAL OU MÉDIO  </t>
  </si>
  <si>
    <t>Técnico em Edificações</t>
  </si>
  <si>
    <t>Realizam levantamentos topográficos e planialtimétricos. Desenvolvem e legalizam projetos de edificações sob supervisão de um engenheiro civil; planejam a execução, orçam e providenciam suprimentos e supervisionam a execução de obras e serviços. Treinam mão-de-obra e realizam o controle tecnológico de materiais e do solo.</t>
  </si>
  <si>
    <t xml:space="preserve">ENSINO  FUNDAMENTAL OU MÉDIO + CURSO  TÉCNICO EM EDIFICAÇÕES    + EXPERIÊNCIA MÍNIMA DE 01 ANO NA ÁREA </t>
  </si>
  <si>
    <t>Técnico em redes de computadores</t>
  </si>
  <si>
    <t>Participam na elaboração de projetos de telecomunicação; instalam, testam e realizam manutenções preventiva e corretiva de sistemas de telecomunicações. Supervisionam tecnicamente processos e serviços de telecomunicações. Reparam equipamentos e prestam assistência técnica aos clientes; ministram treinamentos, treinam equipes de trabalho e elaboram documentação técnica.</t>
  </si>
  <si>
    <t>ENSINO  FUNDAMENTAL OU MÉDIO + CURSO  TÉCNICO  EM REDE, ELETRÔNICA, ELETROELETRÔNICA,  OU SIMILAR  + EXPERIÊNCIA MÍNIMA DE 01 ANO NA ÁREA  DE MANUTENÇÃO  PREDIAL</t>
  </si>
  <si>
    <t>Técnico de ar condicionado - janela;</t>
  </si>
  <si>
    <t>3141-15</t>
  </si>
  <si>
    <t>Elaboram projetos de sistemas eletromecânicos; montam e instalam máquinas e equipamentos; planejam e realizam manutenção; desenvolvem processos de fabricação e montagem; elaboram documentação; realizam compras e vendas técnicas e cumprem normas e procedimentos de segurança no trabalho e preservação ambiental.</t>
  </si>
  <si>
    <t>Oficial de  ar condicionado central</t>
  </si>
  <si>
    <t>STICOMBE BRASÍLIA X SINDUSCON/DF</t>
  </si>
  <si>
    <t>8625-15</t>
  </si>
  <si>
    <t>Operam sistemas de ar - condicionado, acionando motores, ventiladores, chillers para resfriamento de líquidos, fancoil para climatização de ambientes, dispositivos de controle pneumático e eletroeletrônico e condicionadores de ar. Operam sistemas de refrigeração convencional e de refrigeração com amônia. Controlam o funcionamento dos sistemas de refrigeração e ar - condicionado e realizam manutenção preventiva básica nesses sistemas. Utilizam equipamentos de comunicação, registram ocorrências operacionais e preenchem relatórios de rotina. Trabalham em conformidade a normas e procedimentos técnicos e de qualidade, segurança, higiene, saúde e preservação ambiental.</t>
  </si>
  <si>
    <t>NOTAS 
Os cargos de ajudantes serão distribuidos nas especialidades elétrica, hidraulica e civil, conforme as equipes a serem distribuidas durante a execução do contrato.</t>
  </si>
  <si>
    <t>-</t>
  </si>
  <si>
    <t xml:space="preserve">
PLANILHA DE CUSTO
MÃO DE OBRA RESIDENTE </t>
  </si>
  <si>
    <t xml:space="preserve">VALORES MÍNIMOS DEFINIDOS PELO MAPA </t>
  </si>
  <si>
    <t xml:space="preserve">FONTE DOS VALORES DEFINIDOS </t>
  </si>
  <si>
    <t xml:space="preserve">VALORES MÍNIMOS DEFINIDOS </t>
  </si>
  <si>
    <t xml:space="preserve">REQUISITOS </t>
  </si>
  <si>
    <t>Item</t>
  </si>
  <si>
    <t xml:space="preserve">Nome do posto </t>
  </si>
  <si>
    <t>SINDICATO LABORAL</t>
  </si>
  <si>
    <t>SINDICATO PATRONAL</t>
  </si>
  <si>
    <t>Salário base
 MÍNIMO</t>
  </si>
  <si>
    <t>Auxilio alimentação mensal 
  MÍNIMO</t>
  </si>
  <si>
    <t>FORMAÇÃO E EXPERIÊNCIA</t>
  </si>
  <si>
    <t>R$ 660,00</t>
  </si>
  <si>
    <t>R$ 847,00</t>
  </si>
  <si>
    <r>
      <rPr>
        <sz val="12"/>
        <color theme="1"/>
        <rFont val="Calibri"/>
      </rPr>
      <t xml:space="preserve">ENSINO  FUNDAMENTAL OU MÉDIO + </t>
    </r>
    <r>
      <rPr>
        <b/>
        <sz val="12"/>
        <color theme="1"/>
        <rFont val="Calibri"/>
      </rPr>
      <t xml:space="preserve">CURSO  TÉCNICO EM SEGURANÇA DO TRABALHO  </t>
    </r>
    <r>
      <rPr>
        <sz val="12"/>
        <color theme="1"/>
        <rFont val="Calibri"/>
      </rPr>
      <t xml:space="preserve"> + EXPERIÊNCIA MÍNIMA DE 01 ANO NA ÁREA  DE MANUTENÇÃO PREDIAL </t>
    </r>
  </si>
  <si>
    <t>TOTAL</t>
  </si>
  <si>
    <t>Justificativas dos valores mínimos definidos
1. Os valores mínimos para salário base e auxilio alimentaçao foram definidos, de modo a garantir a contratação de profissionais com qualificação, conhecimentos e experiência necessária para executar os serviços de manutenção predial ;
2. os valores definidos estão dentro de valores praticados no mercado, já que foram retirados de convenções coletivas válidas e que representam os profissionais da área;
3. A definição de valores visa evitar que algum licitante possa se utilizar de convenções coletivas com baixos valores, inviabilizando a contratação de profissionais experientes e com conhecimentos necessários, além de gerar uma desigualdade na licitação com outros concorrentes.
4. A definição dos valores mínimos para salário base e auxilio alimentação não desobriga os licitantes de seguir as convenções e acordos coletivos que escolherem, no entanto, casos os valores dos referidos acordos/convenções sejam inferiores aos determinados pelo MAPA, neste caso, o LICITANTE deverá preencher a planilha com os valores estipulados pelo MAPA, no MÍNIMO. 
4. Caso o valor de salário base e de auxílio alimentação na covenção coletiva escolhida pelo LICITANTE seja superior ao definido pelo MAPA, predomina o valor da convenção/ acordo do LICITANTE .
5. Demais benefícios e valores a serem preenchidos na planilha de formação de preço( plano de saude, odontológico, auxílio creche, etc) serão aqueles determinados na convenção/acordo coletivo escolhido pelo LICITANTE</t>
  </si>
  <si>
    <t xml:space="preserve">RESUMO 
PLANILHA DE CUSTO
MÃO DE OBRA RESIDENTE </t>
  </si>
  <si>
    <r>
      <rPr>
        <b/>
        <sz val="12"/>
        <color theme="1"/>
        <rFont val="Calibri"/>
      </rPr>
      <t>ORIENTAÇÕES:
1.</t>
    </r>
    <r>
      <rPr>
        <b/>
        <sz val="12"/>
        <color rgb="FFFF0000"/>
        <rFont val="Calibri"/>
      </rPr>
      <t xml:space="preserve"> </t>
    </r>
    <r>
      <rPr>
        <b/>
        <sz val="12"/>
        <color rgb="FFFF0000"/>
        <rFont val="Calibri"/>
      </rPr>
      <t>Os valores desta planilha são coletados das planilhas de cada profissional
2. Não preencher nada nesta planilha.</t>
    </r>
  </si>
  <si>
    <t xml:space="preserve">NOME DO CATEGORIA NA CONVENÇÃO COLETIVA </t>
  </si>
  <si>
    <t>Salário base da CCT</t>
  </si>
  <si>
    <t xml:space="preserve">Custo mensal
 01 profissional </t>
  </si>
  <si>
    <t xml:space="preserve">Custo anual 
 01 profissional </t>
  </si>
  <si>
    <t xml:space="preserve">Quantidade de
 Profissionais </t>
  </si>
  <si>
    <t xml:space="preserve">Custo mensal  
Todos </t>
  </si>
  <si>
    <t xml:space="preserve">Custo anual  
Todos </t>
  </si>
  <si>
    <t>PROFISSIONAL</t>
  </si>
  <si>
    <t xml:space="preserve">SALÁRIO BASE </t>
  </si>
  <si>
    <t xml:space="preserve">CUSTO DE 01 PROFISSIONAL </t>
  </si>
  <si>
    <t>QTD. PROFISSIONAIS NO POSTO</t>
  </si>
  <si>
    <t>CUSTO   TOTAL</t>
  </si>
  <si>
    <t>CUSTO MENSAL POSTO</t>
  </si>
  <si>
    <t>CUSTO ANUAL POSTO</t>
  </si>
  <si>
    <t xml:space="preserve">CUSTO MENSAL 
 </t>
  </si>
  <si>
    <t xml:space="preserve">CUSTO ANUAL </t>
  </si>
  <si>
    <t>ENGENHEIRO CIVIL</t>
  </si>
  <si>
    <t>MINISTÉRIO DA AGRICULTURA,PECUÁRIA E ABASTECIMENTO-MAPA
COORDENAÇÃO GERAL DE LOGÍSTICA INSTITUCIONAL-CGLI
COORDENAÇÃO DE OBRAS E INFRAESTRUTURA - COIN</t>
  </si>
  <si>
    <t xml:space="preserve">PLANILHA DE COMPOSIÇÃO DE CUSTOS 
E
 FORMAÇÃO DE PREÇOS UNITÁRIOS </t>
  </si>
  <si>
    <t xml:space="preserve">IDENTIFICAÇÃO DO PROCESSO </t>
  </si>
  <si>
    <t xml:space="preserve">N º DA PROCESSO </t>
  </si>
  <si>
    <t xml:space="preserve">LICITAÇÃO Nº </t>
  </si>
  <si>
    <t xml:space="preserve">DIA E HORA </t>
  </si>
  <si>
    <t>0/0/0</t>
  </si>
  <si>
    <t>00:00</t>
  </si>
  <si>
    <t xml:space="preserve">DESCRIÇÃO DOS SERVIÇOS </t>
  </si>
  <si>
    <t>Data de apresentação da proposta</t>
  </si>
  <si>
    <t>00/00/00</t>
  </si>
  <si>
    <t>Município/UF:</t>
  </si>
  <si>
    <t>BRASÍLIA-DF</t>
  </si>
  <si>
    <t>Número de meses de execução contratual:</t>
  </si>
  <si>
    <t>12 MESES</t>
  </si>
  <si>
    <t>SINDUSCON - CNPJ n. 00.031.716/0001-56,</t>
  </si>
  <si>
    <t xml:space="preserve">SINDICATO LABORAL </t>
  </si>
  <si>
    <t>SENGE-DF - CNPJ n.00.412.403/0001-48</t>
  </si>
  <si>
    <t>NÚMERO DE REGISTRO DO ACORDO COLETIVO</t>
  </si>
  <si>
    <t>DF000352/2021 Registrado em 17/06/2021 E TERMO ADITIVO EM 31-10-2022</t>
  </si>
  <si>
    <t>ANO DO ACORDO COLETIVO - VIGÊNCIA</t>
  </si>
  <si>
    <t>01/05/2021 a 30/04/2023
TA: 01-09-2022  a 30/04/2023</t>
  </si>
  <si>
    <t xml:space="preserve">IDENTIFICAÇÃO DO PROFISSIONAL 
</t>
  </si>
  <si>
    <t>NOME DO PROFISSIONAL NO CONTRATO</t>
  </si>
  <si>
    <t>CATEGORIA PROFISSIONAL CORRESPONDENTE NA CONVENÇÃO COLETIVA-CCT</t>
  </si>
  <si>
    <t>Classificação Brasileira de Ocupações (CBO)</t>
  </si>
  <si>
    <t xml:space="preserve">DATA- BASE </t>
  </si>
  <si>
    <t>01 DE MAIO</t>
  </si>
  <si>
    <t>MODULO 1 - COMPOSIÇÃO DA REMUNERAÇÃO</t>
  </si>
  <si>
    <t xml:space="preserve">Salário-base do profissional </t>
  </si>
  <si>
    <t xml:space="preserve">Adicional de periculosidade </t>
  </si>
  <si>
    <t xml:space="preserve">Adicional de insalubridade </t>
  </si>
  <si>
    <t>Adicional Noturno</t>
  </si>
  <si>
    <t>Adicional de hora Noturna reduzida</t>
  </si>
  <si>
    <t xml:space="preserve">Outros adicionais </t>
  </si>
  <si>
    <t>TOTAL - REMUNERAÇÃO</t>
  </si>
  <si>
    <t>MÓDULO 2-ENCARGOS E BENEFÍCIOS ANUAIS, MENSAIS E DIÁRIOS</t>
  </si>
  <si>
    <t>Submódulo 2.1 - 13º (décimo terceiro) Salário, Férias e Adicional de Férias</t>
  </si>
  <si>
    <t>13º Salário</t>
  </si>
  <si>
    <t>Férias (incluindo 1/3 constitucional)</t>
  </si>
  <si>
    <t xml:space="preserve">SUBTOTAL </t>
  </si>
  <si>
    <t>incidência dos encargos previstos no submódulo 2.2 sobre o item 2.1</t>
  </si>
  <si>
    <t xml:space="preserve">TOTAL </t>
  </si>
  <si>
    <t>Submódulo 2.2 - Encargos Previdenciários (GPS), Fundo de Garantia por Tempo de Serviço (FGTS) e outras contribuições</t>
  </si>
  <si>
    <t>INSS</t>
  </si>
  <si>
    <t>FGTS</t>
  </si>
  <si>
    <t>SESI/SESC</t>
  </si>
  <si>
    <t>SENAI/SENAC</t>
  </si>
  <si>
    <t>INCRA</t>
  </si>
  <si>
    <t>SEBRAE</t>
  </si>
  <si>
    <t>Salário Educação</t>
  </si>
  <si>
    <t>RAT</t>
  </si>
  <si>
    <t>Submódulo 2.3 - Benefícios Mensais e Diários.</t>
  </si>
  <si>
    <t xml:space="preserve">Quantidade de dias mensais de trabalho considerados para fins de auxílio alimentação e auxílio transporte </t>
  </si>
  <si>
    <t>Base de cálculo para desconto do auxílio transporte ( 6%)</t>
  </si>
  <si>
    <t>DESCRIÇÃO DO BENEFÍCIO</t>
  </si>
  <si>
    <t xml:space="preserve">VALOR POR DIA </t>
  </si>
  <si>
    <t xml:space="preserve">TOTAL  MENSALL </t>
  </si>
  <si>
    <t xml:space="preserve">Auxílio alimentação </t>
  </si>
  <si>
    <t>Desconto legal sobre Vale Alimentação máximo permitido (desconto máximo de 20%)</t>
  </si>
  <si>
    <t>Vale- Transporte</t>
  </si>
  <si>
    <t>Desconto legal sobre transporte (máx 6% salário-base)</t>
  </si>
  <si>
    <t xml:space="preserve">Plano de saúde </t>
  </si>
  <si>
    <t xml:space="preserve">Assistência odontológica </t>
  </si>
  <si>
    <t xml:space="preserve">Assitência funeral </t>
  </si>
  <si>
    <t xml:space="preserve">outros </t>
  </si>
  <si>
    <t>Quadro-Resumo do Módulo 2</t>
  </si>
  <si>
    <t xml:space="preserve"> Encargos e Benefícios anuais, mensais e diários</t>
  </si>
  <si>
    <t>VALOR (R$)</t>
  </si>
  <si>
    <t>13º (décimo terceiro) Salário, Férias e Adicional de Férias</t>
  </si>
  <si>
    <t>GPS, FGTS e outras contribuições</t>
  </si>
  <si>
    <t>Benefícios Mensais e Diários</t>
  </si>
  <si>
    <t xml:space="preserve">MÓDULO 3- PROVISÃO PARA RESCISÃO </t>
  </si>
  <si>
    <t>Aviso Prévio Indenizado</t>
  </si>
  <si>
    <t>Multa do FGTS  sobre o Aviso Prévio Indenizado</t>
  </si>
  <si>
    <t>Incidência do FGTS sobre o Aviso Prévio Indenizado</t>
  </si>
  <si>
    <t>Aviso prévio Trabalhado</t>
  </si>
  <si>
    <t>Incidência de GPS, FGTS e outras contribuições sobre o Aviso Prévio Trabalhado</t>
  </si>
  <si>
    <t>Multa do FGTS sobre o Aviso Prévio Trabalhado</t>
  </si>
  <si>
    <t xml:space="preserve">MÓDULO 4- CUSTO DE REPOSIÇÃO DO PROFISSIONAL AUSENTE 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</si>
  <si>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</si>
  <si>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</si>
  <si>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</si>
  <si>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</si>
  <si>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</si>
  <si>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</si>
  <si>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</si>
  <si>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incidência dos encargos previstos no submódulo 2.2 sobre o item 4.1</t>
  </si>
  <si>
    <t>Submódulo 4.2 - Substituto na Intrajornada</t>
  </si>
  <si>
    <t xml:space="preserve"> Substituto na Intrajornada</t>
  </si>
  <si>
    <t>Quadro-Resumo do Módulo 4</t>
  </si>
  <si>
    <t>Custo de Reposição do Profissional Ausente</t>
  </si>
  <si>
    <t>Substituto nas Ausências Legais</t>
  </si>
  <si>
    <t>Substituto na Intrajornada</t>
  </si>
  <si>
    <t>MÓDULO 5- INSUMOS DIVERSOS</t>
  </si>
  <si>
    <t>Uniforme</t>
  </si>
  <si>
    <t xml:space="preserve">Software de gerenciamento de chamados -manutenção </t>
  </si>
  <si>
    <t xml:space="preserve">Equipamentos  e ferramentas </t>
  </si>
  <si>
    <t xml:space="preserve">EPI </t>
  </si>
  <si>
    <t xml:space="preserve">material </t>
  </si>
  <si>
    <t>TOTAL - INSUMOS</t>
  </si>
  <si>
    <t xml:space="preserve">MÓDULO 6- CUSTOS INDIRETOS, LUCROS E TRIBUTOS </t>
  </si>
  <si>
    <t xml:space="preserve">custos indiretos </t>
  </si>
  <si>
    <t>Lucros</t>
  </si>
  <si>
    <t xml:space="preserve">TOTAL LUCRO + CUSTOS INDIRETOS </t>
  </si>
  <si>
    <t xml:space="preserve"> TRIBUTOS</t>
  </si>
  <si>
    <t>Base de cálculo para tributos
cálculo por dentro</t>
  </si>
  <si>
    <t>ISSQN ou ISS- DISTRITAL</t>
  </si>
  <si>
    <t>COFINS- FEDERAL</t>
  </si>
  <si>
    <t>PIS-FEDERAL</t>
  </si>
  <si>
    <t xml:space="preserve">TOTAL TRIBUTOS </t>
  </si>
  <si>
    <t>QUADRO-RESUMO DO CUSTO POR EMPREGADO</t>
  </si>
  <si>
    <t>Mão de obra vinculada à execução contratual
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</si>
  <si>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</si>
  <si>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</si>
  <si>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</si>
  <si>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</si>
  <si>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</si>
  <si>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(1 + 2+3+ 4+5)</t>
  </si>
  <si>
    <t>Módulo 6 - Custos Indiretos, Tributos e Lucro</t>
  </si>
  <si>
    <t>VERIFICAÇÃO 1
TOTAL MENSAL/SB</t>
  </si>
  <si>
    <t>VERIFICAÇÃO 2
TOTAL MENSAL-BENEFÍCIOS D, M,A/SB</t>
  </si>
  <si>
    <t>VARIFICADOR 3
BENEFÍCIOS DMA/SB</t>
  </si>
  <si>
    <t>CUSTO MENSAL UNITÁRIO</t>
  </si>
  <si>
    <t>CUSTO ANUAL UNITÁRIO</t>
  </si>
  <si>
    <t xml:space="preserve">QUANTIDADE DE FUNCIONÁRIOS </t>
  </si>
  <si>
    <t>CUSTO TOTAL MENSAL-POSTO</t>
  </si>
  <si>
    <t>CUSTO TOTAL ANUAL-POSTO</t>
  </si>
  <si>
    <t xml:space="preserve">N º DO PROCESSO </t>
  </si>
  <si>
    <t>SEAC-DF - CNPJ n. 00.438.770/0001-10</t>
  </si>
  <si>
    <t xml:space="preserve"> SINTEC-DF- CNPJ n. 01.006.908/0001-75</t>
  </si>
  <si>
    <t>DF000435/2022 - Registrado em 21/07/2022</t>
  </si>
  <si>
    <t xml:space="preserve">ANO DO ACORDO COLETIVO </t>
  </si>
  <si>
    <t>01/05/2022 a 30/04/2023</t>
  </si>
  <si>
    <t>Encarregado Técnico Industrial (ELETROTÉCNICA)</t>
  </si>
  <si>
    <t>1. Encarregado Técnico Industrial (ELETROTÉCNICA)</t>
  </si>
  <si>
    <t>Salário-base do profissional</t>
  </si>
  <si>
    <t>Multa do FGTS e contribuição social sobre o Aviso Prévio Trabalhado</t>
  </si>
  <si>
    <t xml:space="preserve">Software de gerenciamento de chamados -manutenção 	</t>
  </si>
  <si>
    <t xml:space="preserve">Equipamentos e ferramentas </t>
  </si>
  <si>
    <t>DF-SINDISERVICOS/DF - CNPJ n. 00.530.626/0001-00</t>
  </si>
  <si>
    <t>DF000015/2022 - Registrado em 19/01/2022</t>
  </si>
  <si>
    <t>01/01/2022 a 31/12/2022</t>
  </si>
  <si>
    <t xml:space="preserve">MARCENEIRO </t>
  </si>
  <si>
    <t xml:space="preserve">MARCEIRO </t>
  </si>
  <si>
    <t>01 DE JANEIRO</t>
  </si>
  <si>
    <t>Multa do FGTS e contribuição social sobre o Aviso Prévio Indenizado</t>
  </si>
  <si>
    <t xml:space="preserve"> Software de gerenciamento de chamados -manutenção         </t>
  </si>
  <si>
    <t>Equipamentos e  Ferramental</t>
  </si>
  <si>
    <t>Material</t>
  </si>
  <si>
    <t>CUSTO TOTAL MENSAL- POSTO</t>
  </si>
  <si>
    <t>CUSTO TOTAL ANUAL- POSTO</t>
  </si>
  <si>
    <t xml:space="preserve">BOMBEIRO HIDRÁULICO </t>
  </si>
  <si>
    <t>BOMBEIRO HIDRÁULICO</t>
  </si>
  <si>
    <t>Software de gerenciamento de chamados -manutenção</t>
  </si>
  <si>
    <t xml:space="preserve">Equipamentos </t>
  </si>
  <si>
    <t>QUANTIDADE DE FUNCIONÁRIOS</t>
  </si>
  <si>
    <t xml:space="preserve">ELETRICISTA </t>
  </si>
  <si>
    <t>TÉCNICO EM SEGURANÇA DO TRABALHO</t>
  </si>
  <si>
    <t>Encarregado de Turma de Manutenção e Reparos</t>
  </si>
  <si>
    <t xml:space="preserve">QUANTIDADE DE PROFISSIONAIS </t>
  </si>
  <si>
    <t>ELETRICISTA  PLANTONISTA-DIURNO</t>
  </si>
  <si>
    <t xml:space="preserve">ELETRICISTA  </t>
  </si>
  <si>
    <t>CUSTO TOTAL  ANUAL-POSTO</t>
  </si>
  <si>
    <t>ELETRICISTA PLATONISTA-NOTURNO</t>
  </si>
  <si>
    <t>CUSTO TOTAL  MENSAL-POSTO</t>
  </si>
  <si>
    <t>ASSISTENTE ADMINISTRATIVO</t>
  </si>
  <si>
    <t>ALMOXARIFE</t>
  </si>
  <si>
    <t>PEDREIRO</t>
  </si>
  <si>
    <t>CUSTO TOTAL ANUAL -POSTO</t>
  </si>
  <si>
    <t>PINTOR</t>
  </si>
  <si>
    <t>s</t>
  </si>
  <si>
    <t>SERRALHEIRO</t>
  </si>
  <si>
    <t>CHAVEIRO</t>
  </si>
  <si>
    <t>VIDRACEIRO</t>
  </si>
  <si>
    <t xml:space="preserve">TÉCNICO EM PERSIANAS </t>
  </si>
  <si>
    <t>PERSIANISTA</t>
  </si>
  <si>
    <t xml:space="preserve">AJUDANTE </t>
  </si>
  <si>
    <t>01/05/2022</t>
  </si>
  <si>
    <t>DETALHAMENTO</t>
  </si>
  <si>
    <t xml:space="preserve">AJUDANTE REDE </t>
  </si>
  <si>
    <t>AJUDANTE DE AR CONDICIONADO</t>
  </si>
  <si>
    <t xml:space="preserve">AJUDANTE -CIVIL </t>
  </si>
  <si>
    <t>AJUDANTE -ELETRICA</t>
  </si>
  <si>
    <t>TÉCNICO ORÇAMENTISTA (TÉCNICO EM EDIFICAÇÕES)</t>
  </si>
  <si>
    <t>TÉCNICO INDUSTRIAL</t>
  </si>
  <si>
    <t>CUSTO TOTAL ANUL-POSTO</t>
  </si>
  <si>
    <t>Detalhamento</t>
  </si>
  <si>
    <t>técnico edificação - oçamentista</t>
  </si>
  <si>
    <t>técnico edificação- campo</t>
  </si>
  <si>
    <t xml:space="preserve">total </t>
  </si>
  <si>
    <t>01/05/2022 a 30/04/2022</t>
  </si>
  <si>
    <t xml:space="preserve">TÉCNICO EM REDE DE COMPUTADORES </t>
  </si>
  <si>
    <t xml:space="preserve">TÉCNICO INDUSTRIAL </t>
  </si>
  <si>
    <t>TÉCNICO DE AR CONDICIONADO DE JANELA</t>
  </si>
  <si>
    <t>01/01/2021</t>
  </si>
  <si>
    <t xml:space="preserve">QUANTIDADE DE FUNCIONÁRIO </t>
  </si>
  <si>
    <t xml:space="preserve">STICOMBE - CNPJ n. 00.033.357/0001-76 </t>
  </si>
  <si>
    <t xml:space="preserve"> SINDUSCON - DF - CNPJ n. 00.031.716/0001-56</t>
  </si>
  <si>
    <t>DF000276/2021 - Registrado em 14/05/2021</t>
  </si>
  <si>
    <t>01/05/2021 a 30/04/2023</t>
  </si>
  <si>
    <t>OFICIAL- AR CONDICIONADO ENTRAL</t>
  </si>
  <si>
    <t>OFICIAL</t>
  </si>
  <si>
    <t>PLANILHA DE EQUIPAMENTO E FERRAMENTAL BÁSICO</t>
  </si>
  <si>
    <t>ITEM</t>
  </si>
  <si>
    <t>DESCRIÇÃO DO EQUIPAMENTO/FERRAMENTA</t>
  </si>
  <si>
    <t>UNIDADE</t>
  </si>
  <si>
    <t>QNT. EST. / ANO</t>
  </si>
  <si>
    <t>VALOR DE REFERÊNCIA (R$)</t>
  </si>
  <si>
    <t>VALOR TOTAL (R$)</t>
  </si>
  <si>
    <t>Alavanca de ferro</t>
  </si>
  <si>
    <t>und</t>
  </si>
  <si>
    <t>Alicate bomba d’água 10'</t>
  </si>
  <si>
    <t>Alicate cortador, descascador e desencapador de fio</t>
  </si>
  <si>
    <t>Alicate crimpador RJ11 e RJ45 com trava de catraca - rede e telefonia.</t>
  </si>
  <si>
    <t>Alicate de bico ½ cano reto 6”</t>
  </si>
  <si>
    <t>Alicate de compressão para terminais cabo RG6 e RG11- padrão NET e TVA</t>
  </si>
  <si>
    <t>Alicate de corte diagonal 6”</t>
  </si>
  <si>
    <t>Alicate de corte rente reforçado</t>
  </si>
  <si>
    <t>Alicate de pressão 10</t>
  </si>
  <si>
    <t>Alicate para prensar terminais p/ fios e cabos 0,5 - 10mm.</t>
  </si>
  <si>
    <t>Alicate para terminais coaxial catracado RG 59,58,62,6</t>
  </si>
  <si>
    <t>Alicate rebitador manual</t>
  </si>
  <si>
    <t>Alicate universal 8”</t>
  </si>
  <si>
    <t>Alicate volt-amperímetro (TRUE RMS) VA-318 Marca INSTRUTHERM ou Equivalente</t>
  </si>
  <si>
    <t>Analisador de Energia Fluke ou Equivalente*</t>
  </si>
  <si>
    <t>Arco de serra</t>
  </si>
  <si>
    <t>Bancada com esmeril,  torno de morsa e torno de bancada</t>
  </si>
  <si>
    <t>Bomba de graxa manual</t>
  </si>
  <si>
    <t>Bomba de vácuo</t>
  </si>
  <si>
    <t>Broca de aço rápido (jogo)</t>
  </si>
  <si>
    <t>Brocas de Vídea (jogo)</t>
  </si>
  <si>
    <t>Broxa de pintura</t>
  </si>
  <si>
    <t>Cadeado médio</t>
  </si>
  <si>
    <t>Caixa p/ ferramentas plástica</t>
  </si>
  <si>
    <t>Carrinho de mão</t>
  </si>
  <si>
    <t>Cavador reto</t>
  </si>
  <si>
    <t>Certificador de cabeamento de rede Fluke ou Equivalente*</t>
  </si>
  <si>
    <t>Chave allen 3/16 a 1/2" 12 peças</t>
  </si>
  <si>
    <t>Chave B.L.I enroladeira para telefonia.</t>
  </si>
  <si>
    <t>Chave combinada 1/4" a 1.1/4" 16 peças</t>
  </si>
  <si>
    <t xml:space="preserve">Chave cortador de tubo PVC até 42mm   </t>
  </si>
  <si>
    <t>Chave de fenda 1/4 x 6”</t>
  </si>
  <si>
    <t>Chave de fenda 1/4 x 8"</t>
  </si>
  <si>
    <t>Chave de fenda 1/8 x 6''</t>
  </si>
  <si>
    <t>Chave de fenda 3/16 x 4"</t>
  </si>
  <si>
    <t>Chave de fenda 3/16 x 6"</t>
  </si>
  <si>
    <t>Chave de fenda 3/8 X 10"</t>
  </si>
  <si>
    <t>Chave de fenda cotoco 1/4" x 1/2"</t>
  </si>
  <si>
    <t xml:space="preserve">Chave inglesa 12'' </t>
  </si>
  <si>
    <t>Chave Inglesa 24"</t>
  </si>
  <si>
    <t>Chave inglesa 4"</t>
  </si>
  <si>
    <t>Chave Inglesa 6"</t>
  </si>
  <si>
    <t>Chave phillips 1/4" x 6"</t>
  </si>
  <si>
    <t>Chave phillips 3/16" x 5"</t>
  </si>
  <si>
    <t>Chave phillips 5/16 x 10"</t>
  </si>
  <si>
    <t>Chaves de grifo n° 08</t>
  </si>
  <si>
    <t>Chaves de grifo n° 10</t>
  </si>
  <si>
    <t>Chaves de grifo n° 12</t>
  </si>
  <si>
    <t>Chaves de grifo n° 14</t>
  </si>
  <si>
    <t>Chaves de grifo n° 18</t>
  </si>
  <si>
    <t>Chaves de grifo n° 24</t>
  </si>
  <si>
    <t>Chaves de grifo n° 36</t>
  </si>
  <si>
    <t>Chaves de grifo n° 48</t>
  </si>
  <si>
    <t xml:space="preserve">Colher de pedreiro </t>
  </si>
  <si>
    <t>Colher de pedreiro média</t>
  </si>
  <si>
    <t>Conjunto de esquadros</t>
  </si>
  <si>
    <t>Cortador de vidro profissional</t>
  </si>
  <si>
    <t>Desempenadeira dentada</t>
  </si>
  <si>
    <t>Desempenadeira lisa</t>
  </si>
  <si>
    <t>Desentupidor de esgotos, pias, ralos e banheiras</t>
  </si>
  <si>
    <t>Enxadão</t>
  </si>
  <si>
    <t>Escada de 8 degraus</t>
  </si>
  <si>
    <t>Escada de alumínio de 10 degraus</t>
  </si>
  <si>
    <t>Escada de alumínio de 5 degraus</t>
  </si>
  <si>
    <t>Estilete - cartucho de lâminas 18 mm (12 unidades)</t>
  </si>
  <si>
    <t>Estilete profissional(com lâmina de 18 mm para trabalho pesado com empunhadura de borracha anti-deslizante)</t>
  </si>
  <si>
    <t>Ferro de solda 100W</t>
  </si>
  <si>
    <t>Ferro de solda 40W (com ponta fina)</t>
  </si>
  <si>
    <t>Flangeador com cavalete e est. 1/8" a 3/8"</t>
  </si>
  <si>
    <t>Furadeira Bosch CSB 550 - e Madrill 1/2"</t>
  </si>
  <si>
    <t>Furadeira elétrica profissional, velocidade variável e reversível, mandril até ½”, DEWALT mod. DW508K</t>
  </si>
  <si>
    <t>Grampo de ação rápida</t>
  </si>
  <si>
    <t>Lanterna recarregável de 15 Leds.</t>
  </si>
  <si>
    <t>Lima chata 6” bastarda</t>
  </si>
  <si>
    <t>Lima chata de 8” bastarda</t>
  </si>
  <si>
    <t>Lima redonda 6” bastarda</t>
  </si>
  <si>
    <t>Lixadeira elétrica (p/metal)</t>
  </si>
  <si>
    <t>Localizador de cabos de rede (UTP 4 pares) e de cabos de telefonia.</t>
  </si>
  <si>
    <t xml:space="preserve">Lupa com cabo (60mm de diâmetro) </t>
  </si>
  <si>
    <t>Maçarico a gás combustível</t>
  </si>
  <si>
    <t>Machadinha 600g</t>
  </si>
  <si>
    <t xml:space="preserve">Mala de ferramenta sanfonada </t>
  </si>
  <si>
    <t xml:space="preserve">Máquina de solda (elétrica) </t>
  </si>
  <si>
    <t>Máquina Desentupidora Elétrica - TL50 - Bi-volt  - Motor de 1/2 HP.</t>
  </si>
  <si>
    <t>Máquina PPU completa</t>
  </si>
  <si>
    <t xml:space="preserve">Marreta 1 ½ kg </t>
  </si>
  <si>
    <t xml:space="preserve">Martelo pena </t>
  </si>
  <si>
    <t>Martelo unha</t>
  </si>
  <si>
    <t>Multímetro digital</t>
  </si>
  <si>
    <t>Nível de alumínio anodizado 14”</t>
  </si>
  <si>
    <t>Nível de bolha laser 500</t>
  </si>
  <si>
    <t>Pá (reta e com bico) com cabo</t>
  </si>
  <si>
    <t>Parafusadeira velocidade variável 1/4'' 700watts.</t>
  </si>
  <si>
    <t>Pendente Gaiola com extensão de 5m</t>
  </si>
  <si>
    <t>Picaretas (ponta fina / ponta larga)</t>
  </si>
  <si>
    <t>Pincel para retoque</t>
  </si>
  <si>
    <t>Pistola para tubo de silicone</t>
  </si>
  <si>
    <t>Plaina elétrica</t>
  </si>
  <si>
    <t>Ponteiro 10”</t>
  </si>
  <si>
    <t>Prumo de pedreiro</t>
  </si>
  <si>
    <t>Punção de bico</t>
  </si>
  <si>
    <t>Punch Down para inserção em terminais de rede RJ45.</t>
  </si>
  <si>
    <t>Rádio portátil talkabout</t>
  </si>
  <si>
    <t>Saca polia de 3 garras Gedore ou equivalente</t>
  </si>
  <si>
    <t>Serra circular elétrica</t>
  </si>
  <si>
    <t xml:space="preserve">Serra elétrica tico-tico </t>
  </si>
  <si>
    <t>Serrote</t>
  </si>
  <si>
    <t>Sugador de solda</t>
  </si>
  <si>
    <t>Suporte para ferro de solda</t>
  </si>
  <si>
    <t>Talhadeira 125 x 14mm</t>
  </si>
  <si>
    <t>Talhadeira 150 x 16mm</t>
  </si>
  <si>
    <t>Talhadeira 200 x 19mm</t>
  </si>
  <si>
    <t>Termômetro Digital MINIPA c/ mira lazer.</t>
  </si>
  <si>
    <t>Termovisor Fluke ou Equivalente</t>
  </si>
  <si>
    <t>Tesoura de chapas tipo aviação corte reto e curvas amplas</t>
  </si>
  <si>
    <t>Tesoura para Cabista/eletricista TES.</t>
  </si>
  <si>
    <t>Testador de cabo de rede p/ RJ11 e RJ45.</t>
  </si>
  <si>
    <t>Teste de tensão neon</t>
  </si>
  <si>
    <t>Trena 3 mts</t>
  </si>
  <si>
    <t>Trena de fita 50m</t>
  </si>
  <si>
    <t>Trena, 5m</t>
  </si>
  <si>
    <t>VALOR TOTAL</t>
  </si>
  <si>
    <t xml:space="preserve">DURAÇÃO TOTAL DA CONTRATAÇÃO  EM MESES </t>
  </si>
  <si>
    <t xml:space="preserve">CUSTO RATEADO POR PROFISSIONAL </t>
  </si>
  <si>
    <t>INSUMOS DE MÃO DE OBRA</t>
  </si>
  <si>
    <t>Discriminação dos Serviços (dados referentes à contratação)</t>
  </si>
  <si>
    <t>Nº do Processo Administrativo:</t>
  </si>
  <si>
    <t>Licitação nº:</t>
  </si>
  <si>
    <t>Data:</t>
  </si>
  <si>
    <t>Horário:</t>
  </si>
  <si>
    <t>Local da Prestação dos Serviços:</t>
  </si>
  <si>
    <t>Execução contratual:</t>
  </si>
  <si>
    <t>Vigência Máxima:</t>
  </si>
  <si>
    <t>Brasília/DF</t>
  </si>
  <si>
    <t>12 meses</t>
  </si>
  <si>
    <t>60 meses</t>
  </si>
  <si>
    <t>Tipo de Serviço:</t>
  </si>
  <si>
    <t>Data da Proposta:</t>
  </si>
  <si>
    <t>Contratação de serviços de conservação e manutenção predial</t>
  </si>
  <si>
    <t>UNIFORMES:</t>
  </si>
  <si>
    <t>TODOS OS PROFISSIONAIS, EXCETO ENGENHEIRO, ENCARREGADO GERAL, ELETRICISTAS E AUXILIARES DE MANUTENÇÃO ( AREA- ELETRICA)</t>
  </si>
  <si>
    <t xml:space="preserve">Os uniformes devem ser substituidos conforme a vida útil estabelecida nesta tabela ou quando não tiver condições de uso </t>
  </si>
  <si>
    <t>Especificação</t>
  </si>
  <si>
    <t>Un. de Medida</t>
  </si>
  <si>
    <t>Quantidade anual por profissional</t>
  </si>
  <si>
    <t>Vida Útil Estimada (meses)</t>
  </si>
  <si>
    <t>Custo Unitário (R$)</t>
  </si>
  <si>
    <t>Custo Anual Estimado (R$)</t>
  </si>
  <si>
    <t>Custo Mensal Estimado (R$)</t>
  </si>
  <si>
    <t xml:space="preserve">marceneiro </t>
  </si>
  <si>
    <t>ajudante</t>
  </si>
  <si>
    <t>Calça jeans com emblema da empresa</t>
  </si>
  <si>
    <t>Pç.</t>
  </si>
  <si>
    <t>bombeiro hidraulico</t>
  </si>
  <si>
    <t xml:space="preserve">téc. edificação </t>
  </si>
  <si>
    <t>Camisa gola polo com bolso e 2 botões com emblema da empresa</t>
  </si>
  <si>
    <t>assistente adm</t>
  </si>
  <si>
    <t>téc. redes</t>
  </si>
  <si>
    <t>Par de botas de couro com solado de borracha</t>
  </si>
  <si>
    <t>almoxarife</t>
  </si>
  <si>
    <t xml:space="preserve">Téc. ar condicionado </t>
  </si>
  <si>
    <t>Par de meia</t>
  </si>
  <si>
    <t>Par</t>
  </si>
  <si>
    <t xml:space="preserve">pedreiro </t>
  </si>
  <si>
    <t>Jaleco profissional em brim com emblema da empresa</t>
  </si>
  <si>
    <t>pintor</t>
  </si>
  <si>
    <t>Oficial Ar Condicionado</t>
  </si>
  <si>
    <t>Cinto de couro</t>
  </si>
  <si>
    <t>serralheiro</t>
  </si>
  <si>
    <t xml:space="preserve">téc. segurança do trabalho </t>
  </si>
  <si>
    <t>chaveiro</t>
  </si>
  <si>
    <t>Quantidade de profissionais para rateio dos custos:</t>
  </si>
  <si>
    <t>custo rateado</t>
  </si>
  <si>
    <t>vidraceiro</t>
  </si>
  <si>
    <t>téc. persianas</t>
  </si>
  <si>
    <t>ENCARREGADO GERAL</t>
  </si>
  <si>
    <t xml:space="preserve">engenheiro </t>
  </si>
  <si>
    <t xml:space="preserve">encarregados </t>
  </si>
  <si>
    <t>Camisa social manga curta com emblema da empresa</t>
  </si>
  <si>
    <t>Sapato social</t>
  </si>
  <si>
    <t xml:space="preserve">Custo rateado </t>
  </si>
  <si>
    <t>ELETRICISTAS  DE MANUTENÇÃO- ÁREA- ELÉTRICA</t>
  </si>
  <si>
    <t>Calça para eletricista-NR-10, conforme as especificações no termo de referência</t>
  </si>
  <si>
    <t>eletricista normal</t>
  </si>
  <si>
    <t>Camisa para eletricista-NR-10, conforme especificações no termo de referência</t>
  </si>
  <si>
    <t>eletricista platonista D</t>
  </si>
  <si>
    <t>Botina para eletricista- NR-10, conforme especificações no Termo de referência</t>
  </si>
  <si>
    <t xml:space="preserve">eletricista platonista N </t>
  </si>
  <si>
    <t>Par de Meia</t>
  </si>
  <si>
    <t xml:space="preserve">Custo total </t>
  </si>
  <si>
    <t xml:space="preserve">total geral </t>
  </si>
  <si>
    <t>CUSTO COM EPIS COMUNS</t>
  </si>
  <si>
    <t xml:space="preserve">TODOS OS PROFISSIONAIS, INCLUINDO OS ELETRICISTAS 
</t>
  </si>
  <si>
    <t>Descrição</t>
  </si>
  <si>
    <t>Unidade</t>
  </si>
  <si>
    <t>Quantidade</t>
  </si>
  <si>
    <t>Custo unitário</t>
  </si>
  <si>
    <t xml:space="preserve">Total </t>
  </si>
  <si>
    <t>Capacete de segurança</t>
  </si>
  <si>
    <t>unidade</t>
  </si>
  <si>
    <t xml:space="preserve">Óculos de segurança incolor </t>
  </si>
  <si>
    <t>Luvas de látex</t>
  </si>
  <si>
    <t>par</t>
  </si>
  <si>
    <t>Luvas raspa de couro</t>
  </si>
  <si>
    <t>Máscara de proteção individual PFF-2</t>
  </si>
  <si>
    <t>Protetor auricular</t>
  </si>
  <si>
    <t>Total anual</t>
  </si>
  <si>
    <t>Total mensal</t>
  </si>
  <si>
    <t>EPIS ESPECIAIS- EXCLUSIVOS</t>
  </si>
  <si>
    <t>Técnico Eletricista jornada normal e plantonistas– Plantão Diurno e Noturno</t>
  </si>
  <si>
    <t>Luva alta tensão 2,5 KV</t>
  </si>
  <si>
    <t>Total mensal por profissional</t>
  </si>
  <si>
    <t xml:space="preserve">SOFTWARE DE GERENCIAMENTO
</t>
  </si>
  <si>
    <t xml:space="preserve">Software de gerenciamento de pedidos </t>
  </si>
  <si>
    <t xml:space="preserve">licença anual </t>
  </si>
  <si>
    <t xml:space="preserve">Profissionais </t>
  </si>
  <si>
    <t xml:space="preserve">Rateio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</si>
</sst>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yyyy\ m"/>
    <numFmt numFmtId="165" formatCode="[$R$ -416]#,##0.00"/>
    <numFmt numFmtId="166" formatCode="&quot;R$ &quot;#,##0.00"/>
    <numFmt numFmtId="167" formatCode="0.000%"/>
    <numFmt numFmtId="168" formatCode="yyyy\-m"/>
    <numFmt numFmtId="169" formatCode="0.000"/>
    <numFmt numFmtId="170" formatCode="_-&quot;R$&quot;\ * #,##0.00_-;\-&quot;R$&quot;\ * #,##0.00_-;_-&quot;R$&quot;\ * &quot;-&quot;??_-;_-@"/>
    <numFmt numFmtId="171" formatCode="[$R$]#,##0.00"/>
    <numFmt numFmtId="172" formatCode="_-[$R$-416]\ * #,##0.00_-;\-[$R$-416]\ * #,##0.00_-;_-[$R$-416]\ * &quot;-&quot;??_-;_-@"/>
  </numFmts>
  <fonts count="26" x14ac:knownFonts="1">
    <font>
      <sz val="10"/>
      <color rgb="FF000000"/>
      <name val="Arial"/>
      <scheme val="minor"/>
    </font>
    <font>
      <b/>
      <sz val="12"/>
      <color rgb="FF231F20"/>
      <name val="Calibri"/>
    </font>
    <font>
      <sz val="10"/>
      <name val="Arial"/>
    </font>
    <font>
      <sz val="10"/>
      <color rgb="FF231F20"/>
      <name val="Calibri"/>
    </font>
    <font>
      <sz val="10"/>
      <color theme="1"/>
      <name val="Arial"/>
      <scheme val="minor"/>
    </font>
    <font>
      <sz val="12"/>
      <color rgb="FF231F20"/>
      <name val="Calibri"/>
    </font>
    <font>
      <b/>
      <sz val="12"/>
      <color rgb="FFFFFF00"/>
      <name val="Calibri"/>
    </font>
    <font>
      <sz val="12"/>
      <color theme="1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b/>
      <sz val="12"/>
      <color rgb="FF000000"/>
      <name val="Calibri"/>
    </font>
    <font>
      <sz val="10"/>
      <color theme="1"/>
      <name val="Calibri"/>
    </font>
    <font>
      <b/>
      <sz val="10"/>
      <color rgb="FFFF0000"/>
      <name val="Calibri"/>
    </font>
    <font>
      <sz val="10"/>
      <color rgb="FFFF0000"/>
      <name val="Calibri"/>
    </font>
    <font>
      <b/>
      <sz val="14"/>
      <color theme="1"/>
      <name val="Calibri"/>
    </font>
    <font>
      <sz val="10"/>
      <color rgb="FF000000"/>
      <name val="Calibri"/>
    </font>
    <font>
      <b/>
      <sz val="12"/>
      <color theme="1"/>
      <name val="Arial"/>
    </font>
    <font>
      <sz val="11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1"/>
      <color theme="1"/>
      <name val="Calibri"/>
    </font>
    <font>
      <b/>
      <sz val="12"/>
      <color rgb="FFFF0000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757171"/>
        <bgColor rgb="FF757171"/>
      </patternFill>
    </fill>
    <fill>
      <patternFill patternType="solid">
        <fgColor rgb="FF808080"/>
        <bgColor rgb="FF80808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EF8E3"/>
        <bgColor rgb="FFFEF8E3"/>
      </patternFill>
    </fill>
    <fill>
      <patternFill patternType="solid">
        <fgColor rgb="FFFFE699"/>
        <bgColor rgb="FFFFE699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EAD1DC"/>
        <bgColor rgb="FFEAD1DC"/>
      </patternFill>
    </fill>
    <fill>
      <patternFill patternType="solid">
        <fgColor rgb="FF4A86E8"/>
        <bgColor rgb="FF4A86E8"/>
      </patternFill>
    </fill>
    <fill>
      <patternFill patternType="solid">
        <fgColor rgb="FFC5E0B4"/>
        <bgColor rgb="FFC5E0B4"/>
      </patternFill>
    </fill>
    <fill>
      <patternFill patternType="solid">
        <fgColor rgb="FFFFF2CC"/>
        <bgColor rgb="FFFFF2CC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DAE3F3"/>
        <bgColor rgb="FFDAE3F3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2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/>
    <xf numFmtId="0" fontId="7" fillId="0" borderId="4" xfId="0" applyFont="1" applyBorder="1"/>
    <xf numFmtId="0" fontId="9" fillId="8" borderId="0" xfId="0" applyFont="1" applyFill="1" applyAlignment="1">
      <alignment horizontal="center"/>
    </xf>
    <xf numFmtId="0" fontId="8" fillId="0" borderId="0" xfId="0" applyFont="1"/>
    <xf numFmtId="0" fontId="9" fillId="9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49" fontId="8" fillId="9" borderId="4" xfId="0" applyNumberFormat="1" applyFont="1" applyFill="1" applyBorder="1" applyAlignment="1">
      <alignment horizontal="center" vertical="center" wrapText="1"/>
    </xf>
    <xf numFmtId="165" fontId="8" fillId="9" borderId="4" xfId="0" applyNumberFormat="1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5" fontId="8" fillId="11" borderId="4" xfId="0" applyNumberFormat="1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9" fillId="9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13" borderId="17" xfId="0" applyNumberFormat="1" applyFont="1" applyFill="1" applyBorder="1" applyAlignment="1">
      <alignment horizontal="center" vertical="center" wrapText="1"/>
    </xf>
    <xf numFmtId="165" fontId="8" fillId="13" borderId="17" xfId="0" applyNumberFormat="1" applyFont="1" applyFill="1" applyBorder="1" applyAlignment="1">
      <alignment horizontal="center" vertical="center" wrapText="1"/>
    </xf>
    <xf numFmtId="3" fontId="9" fillId="11" borderId="17" xfId="0" applyNumberFormat="1" applyFont="1" applyFill="1" applyBorder="1" applyAlignment="1">
      <alignment horizontal="center" vertical="center" wrapText="1"/>
    </xf>
    <xf numFmtId="165" fontId="8" fillId="11" borderId="17" xfId="0" applyNumberFormat="1" applyFont="1" applyFill="1" applyBorder="1" applyAlignment="1">
      <alignment horizontal="center" vertical="center" wrapText="1"/>
    </xf>
    <xf numFmtId="165" fontId="8" fillId="11" borderId="17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 wrapText="1"/>
    </xf>
    <xf numFmtId="166" fontId="8" fillId="13" borderId="17" xfId="0" applyNumberFormat="1" applyFont="1" applyFill="1" applyBorder="1" applyAlignment="1">
      <alignment horizontal="center" vertical="center" wrapText="1"/>
    </xf>
    <xf numFmtId="4" fontId="8" fillId="13" borderId="17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49" fontId="8" fillId="7" borderId="17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165" fontId="9" fillId="13" borderId="17" xfId="0" applyNumberFormat="1" applyFont="1" applyFill="1" applyBorder="1" applyAlignment="1">
      <alignment horizontal="center" vertical="center" wrapText="1"/>
    </xf>
    <xf numFmtId="3" fontId="9" fillId="15" borderId="17" xfId="0" applyNumberFormat="1" applyFont="1" applyFill="1" applyBorder="1" applyAlignment="1">
      <alignment horizontal="center" vertical="center" wrapText="1"/>
    </xf>
    <xf numFmtId="165" fontId="9" fillId="15" borderId="17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8" borderId="1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0" fontId="10" fillId="9" borderId="20" xfId="0" applyFont="1" applyFill="1" applyBorder="1" applyAlignment="1">
      <alignment vertical="center"/>
    </xf>
    <xf numFmtId="0" fontId="10" fillId="9" borderId="4" xfId="0" applyFont="1" applyFill="1" applyBorder="1" applyAlignment="1">
      <alignment vertical="center"/>
    </xf>
    <xf numFmtId="4" fontId="10" fillId="9" borderId="4" xfId="0" applyNumberFormat="1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1" fillId="19" borderId="4" xfId="0" applyNumberFormat="1" applyFont="1" applyFill="1" applyBorder="1" applyAlignment="1">
      <alignment vertical="center"/>
    </xf>
    <xf numFmtId="49" fontId="11" fillId="19" borderId="4" xfId="0" applyNumberFormat="1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vertical="center"/>
    </xf>
    <xf numFmtId="49" fontId="11" fillId="19" borderId="4" xfId="0" applyNumberFormat="1" applyFont="1" applyFill="1" applyBorder="1" applyAlignment="1">
      <alignment vertical="center"/>
    </xf>
    <xf numFmtId="49" fontId="11" fillId="19" borderId="4" xfId="0" applyNumberFormat="1" applyFont="1" applyFill="1" applyBorder="1" applyAlignment="1">
      <alignment vertical="center" wrapText="1"/>
    </xf>
    <xf numFmtId="165" fontId="12" fillId="9" borderId="4" xfId="0" applyNumberFormat="1" applyFont="1" applyFill="1" applyBorder="1" applyAlignment="1">
      <alignment horizontal="center" vertical="center"/>
    </xf>
    <xf numFmtId="165" fontId="14" fillId="9" borderId="4" xfId="0" applyNumberFormat="1" applyFont="1" applyFill="1" applyBorder="1" applyAlignment="1">
      <alignment horizontal="center" vertical="center"/>
    </xf>
    <xf numFmtId="165" fontId="14" fillId="9" borderId="4" xfId="0" applyNumberFormat="1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vertical="center"/>
    </xf>
    <xf numFmtId="165" fontId="12" fillId="22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vertical="center" wrapText="1"/>
    </xf>
    <xf numFmtId="4" fontId="12" fillId="9" borderId="4" xfId="0" applyNumberFormat="1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left" vertical="center" wrapText="1"/>
    </xf>
    <xf numFmtId="167" fontId="14" fillId="13" borderId="4" xfId="0" applyNumberFormat="1" applyFont="1" applyFill="1" applyBorder="1" applyAlignment="1">
      <alignment horizontal="center" vertical="center"/>
    </xf>
    <xf numFmtId="165" fontId="14" fillId="13" borderId="4" xfId="0" applyNumberFormat="1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vertical="center"/>
    </xf>
    <xf numFmtId="0" fontId="12" fillId="18" borderId="4" xfId="0" applyFont="1" applyFill="1" applyBorder="1" applyAlignment="1">
      <alignment horizontal="center" vertical="center" wrapText="1"/>
    </xf>
    <xf numFmtId="167" fontId="12" fillId="18" borderId="4" xfId="0" applyNumberFormat="1" applyFont="1" applyFill="1" applyBorder="1" applyAlignment="1">
      <alignment horizontal="center" vertical="center" wrapText="1"/>
    </xf>
    <xf numFmtId="165" fontId="12" fillId="18" borderId="4" xfId="0" applyNumberFormat="1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167" fontId="11" fillId="13" borderId="4" xfId="0" applyNumberFormat="1" applyFont="1" applyFill="1" applyBorder="1" applyAlignment="1">
      <alignment horizontal="center" vertical="center" wrapText="1"/>
    </xf>
    <xf numFmtId="165" fontId="12" fillId="13" borderId="4" xfId="0" applyNumberFormat="1" applyFont="1" applyFill="1" applyBorder="1" applyAlignment="1">
      <alignment horizontal="center" vertical="center" wrapText="1"/>
    </xf>
    <xf numFmtId="167" fontId="11" fillId="18" borderId="4" xfId="0" applyNumberFormat="1" applyFont="1" applyFill="1" applyBorder="1" applyAlignment="1">
      <alignment horizontal="center" vertical="center" wrapText="1"/>
    </xf>
    <xf numFmtId="165" fontId="11" fillId="1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left" vertical="center" wrapText="1"/>
    </xf>
    <xf numFmtId="167" fontId="14" fillId="9" borderId="4" xfId="0" applyNumberFormat="1" applyFont="1" applyFill="1" applyBorder="1" applyAlignment="1">
      <alignment horizontal="center" vertical="center"/>
    </xf>
    <xf numFmtId="0" fontId="12" fillId="18" borderId="4" xfId="0" applyFont="1" applyFill="1" applyBorder="1" applyAlignment="1">
      <alignment horizontal="left" vertical="center" wrapText="1"/>
    </xf>
    <xf numFmtId="10" fontId="12" fillId="18" borderId="4" xfId="0" applyNumberFormat="1" applyFont="1" applyFill="1" applyBorder="1" applyAlignment="1">
      <alignment horizontal="center" vertical="center"/>
    </xf>
    <xf numFmtId="165" fontId="12" fillId="18" borderId="4" xfId="0" applyNumberFormat="1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vertical="center"/>
    </xf>
    <xf numFmtId="0" fontId="10" fillId="13" borderId="21" xfId="0" applyFont="1" applyFill="1" applyBorder="1" applyAlignment="1">
      <alignment vertical="center"/>
    </xf>
    <xf numFmtId="0" fontId="10" fillId="13" borderId="22" xfId="0" applyFont="1" applyFill="1" applyBorder="1" applyAlignment="1">
      <alignment vertical="center"/>
    </xf>
    <xf numFmtId="0" fontId="15" fillId="13" borderId="4" xfId="0" applyFont="1" applyFill="1" applyBorder="1" applyAlignment="1">
      <alignment horizontal="center" vertical="center"/>
    </xf>
    <xf numFmtId="166" fontId="15" fillId="13" borderId="4" xfId="0" applyNumberFormat="1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4" fontId="12" fillId="26" borderId="4" xfId="0" applyNumberFormat="1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left" vertical="center" wrapText="1"/>
    </xf>
    <xf numFmtId="165" fontId="14" fillId="13" borderId="4" xfId="0" applyNumberFormat="1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left" vertical="center" wrapText="1"/>
    </xf>
    <xf numFmtId="10" fontId="16" fillId="13" borderId="4" xfId="0" applyNumberFormat="1" applyFont="1" applyFill="1" applyBorder="1" applyAlignment="1">
      <alignment horizontal="center" vertical="center" wrapText="1"/>
    </xf>
    <xf numFmtId="165" fontId="16" fillId="13" borderId="4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left" vertical="center" wrapText="1"/>
    </xf>
    <xf numFmtId="165" fontId="14" fillId="9" borderId="4" xfId="0" applyNumberFormat="1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vertical="center"/>
    </xf>
    <xf numFmtId="10" fontId="10" fillId="13" borderId="22" xfId="0" applyNumberFormat="1" applyFont="1" applyFill="1" applyBorder="1" applyAlignment="1">
      <alignment vertical="center"/>
    </xf>
    <xf numFmtId="10" fontId="10" fillId="13" borderId="22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165" fontId="10" fillId="9" borderId="4" xfId="0" applyNumberFormat="1" applyFont="1" applyFill="1" applyBorder="1" applyAlignment="1">
      <alignment horizontal="center" vertical="center" wrapText="1"/>
    </xf>
    <xf numFmtId="165" fontId="10" fillId="9" borderId="4" xfId="0" applyNumberFormat="1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vertical="center"/>
    </xf>
    <xf numFmtId="0" fontId="12" fillId="28" borderId="4" xfId="0" applyFont="1" applyFill="1" applyBorder="1" applyAlignment="1">
      <alignment horizontal="center" vertical="center" wrapText="1"/>
    </xf>
    <xf numFmtId="165" fontId="12" fillId="28" borderId="4" xfId="0" applyNumberFormat="1" applyFont="1" applyFill="1" applyBorder="1" applyAlignment="1">
      <alignment horizontal="center" vertical="center" wrapText="1"/>
    </xf>
    <xf numFmtId="0" fontId="14" fillId="29" borderId="4" xfId="0" applyFont="1" applyFill="1" applyBorder="1" applyAlignment="1">
      <alignment horizontal="left" vertical="center" wrapText="1"/>
    </xf>
    <xf numFmtId="167" fontId="14" fillId="29" borderId="4" xfId="0" applyNumberFormat="1" applyFont="1" applyFill="1" applyBorder="1" applyAlignment="1">
      <alignment horizontal="center" vertical="center"/>
    </xf>
    <xf numFmtId="165" fontId="14" fillId="29" borderId="4" xfId="0" applyNumberFormat="1" applyFont="1" applyFill="1" applyBorder="1" applyAlignment="1">
      <alignment horizontal="center" vertical="center"/>
    </xf>
    <xf numFmtId="167" fontId="14" fillId="9" borderId="4" xfId="0" applyNumberFormat="1" applyFont="1" applyFill="1" applyBorder="1" applyAlignment="1">
      <alignment horizontal="center" vertical="center"/>
    </xf>
    <xf numFmtId="165" fontId="10" fillId="13" borderId="22" xfId="0" applyNumberFormat="1" applyFont="1" applyFill="1" applyBorder="1" applyAlignment="1">
      <alignment vertical="center"/>
    </xf>
    <xf numFmtId="167" fontId="12" fillId="18" borderId="4" xfId="0" applyNumberFormat="1" applyFont="1" applyFill="1" applyBorder="1" applyAlignment="1">
      <alignment horizontal="center" vertical="center"/>
    </xf>
    <xf numFmtId="4" fontId="12" fillId="18" borderId="4" xfId="0" applyNumberFormat="1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167" fontId="14" fillId="13" borderId="4" xfId="0" applyNumberFormat="1" applyFont="1" applyFill="1" applyBorder="1" applyAlignment="1">
      <alignment horizontal="center" vertical="center"/>
    </xf>
    <xf numFmtId="165" fontId="10" fillId="13" borderId="22" xfId="0" applyNumberFormat="1" applyFont="1" applyFill="1" applyBorder="1" applyAlignment="1">
      <alignment vertical="center"/>
    </xf>
    <xf numFmtId="165" fontId="10" fillId="9" borderId="22" xfId="0" applyNumberFormat="1" applyFont="1" applyFill="1" applyBorder="1" applyAlignment="1">
      <alignment vertical="center"/>
    </xf>
    <xf numFmtId="165" fontId="14" fillId="18" borderId="4" xfId="0" applyNumberFormat="1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167" fontId="11" fillId="13" borderId="4" xfId="0" applyNumberFormat="1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/>
    </xf>
    <xf numFmtId="167" fontId="11" fillId="18" borderId="4" xfId="0" applyNumberFormat="1" applyFont="1" applyFill="1" applyBorder="1" applyAlignment="1">
      <alignment horizontal="center" vertical="center"/>
    </xf>
    <xf numFmtId="165" fontId="11" fillId="18" borderId="4" xfId="0" applyNumberFormat="1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left" vertical="center"/>
    </xf>
    <xf numFmtId="165" fontId="12" fillId="13" borderId="4" xfId="0" applyNumberFormat="1" applyFont="1" applyFill="1" applyBorder="1" applyAlignment="1">
      <alignment horizontal="center" vertical="center"/>
    </xf>
    <xf numFmtId="165" fontId="12" fillId="18" borderId="4" xfId="0" applyNumberFormat="1" applyFont="1" applyFill="1" applyBorder="1" applyAlignment="1">
      <alignment horizontal="left" vertical="center" wrapText="1"/>
    </xf>
    <xf numFmtId="0" fontId="12" fillId="27" borderId="4" xfId="0" applyFont="1" applyFill="1" applyBorder="1" applyAlignment="1">
      <alignment horizontal="center" vertical="center"/>
    </xf>
    <xf numFmtId="165" fontId="12" fillId="18" borderId="4" xfId="0" applyNumberFormat="1" applyFont="1" applyFill="1" applyBorder="1" applyAlignment="1">
      <alignment horizontal="center" vertical="center"/>
    </xf>
    <xf numFmtId="166" fontId="15" fillId="30" borderId="4" xfId="0" applyNumberFormat="1" applyFont="1" applyFill="1" applyBorder="1" applyAlignment="1">
      <alignment horizontal="center" vertical="center"/>
    </xf>
    <xf numFmtId="0" fontId="12" fillId="20" borderId="4" xfId="0" applyFont="1" applyFill="1" applyBorder="1" applyAlignment="1">
      <alignment horizontal="left" vertical="center" wrapText="1"/>
    </xf>
    <xf numFmtId="167" fontId="12" fillId="20" borderId="4" xfId="0" applyNumberFormat="1" applyFont="1" applyFill="1" applyBorder="1" applyAlignment="1">
      <alignment horizontal="center" vertical="center"/>
    </xf>
    <xf numFmtId="165" fontId="14" fillId="20" borderId="4" xfId="0" applyNumberFormat="1" applyFont="1" applyFill="1" applyBorder="1" applyAlignment="1">
      <alignment horizontal="center" vertical="center"/>
    </xf>
    <xf numFmtId="165" fontId="12" fillId="9" borderId="4" xfId="0" applyNumberFormat="1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vertical="center" wrapText="1"/>
    </xf>
    <xf numFmtId="167" fontId="12" fillId="20" borderId="4" xfId="0" applyNumberFormat="1" applyFont="1" applyFill="1" applyBorder="1" applyAlignment="1">
      <alignment vertical="center" wrapText="1"/>
    </xf>
    <xf numFmtId="0" fontId="10" fillId="9" borderId="23" xfId="0" applyFont="1" applyFill="1" applyBorder="1" applyAlignment="1">
      <alignment vertical="center"/>
    </xf>
    <xf numFmtId="0" fontId="10" fillId="9" borderId="24" xfId="0" applyFont="1" applyFill="1" applyBorder="1" applyAlignment="1">
      <alignment vertical="center"/>
    </xf>
    <xf numFmtId="0" fontId="11" fillId="9" borderId="4" xfId="0" applyFont="1" applyFill="1" applyBorder="1" applyAlignment="1">
      <alignment horizontal="center" vertical="center" wrapText="1"/>
    </xf>
    <xf numFmtId="165" fontId="9" fillId="12" borderId="4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10" fontId="10" fillId="9" borderId="4" xfId="0" applyNumberFormat="1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vertical="center"/>
    </xf>
    <xf numFmtId="3" fontId="9" fillId="12" borderId="4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4" fontId="10" fillId="9" borderId="0" xfId="0" applyNumberFormat="1" applyFont="1" applyFill="1" applyAlignment="1">
      <alignment horizontal="center" vertical="center"/>
    </xf>
    <xf numFmtId="165" fontId="10" fillId="9" borderId="4" xfId="0" applyNumberFormat="1" applyFont="1" applyFill="1" applyBorder="1" applyAlignment="1">
      <alignment horizontal="center" vertical="center"/>
    </xf>
    <xf numFmtId="165" fontId="11" fillId="19" borderId="4" xfId="0" applyNumberFormat="1" applyFont="1" applyFill="1" applyBorder="1" applyAlignment="1">
      <alignment horizontal="center" vertical="center" wrapText="1"/>
    </xf>
    <xf numFmtId="9" fontId="11" fillId="13" borderId="4" xfId="0" applyNumberFormat="1" applyFont="1" applyFill="1" applyBorder="1" applyAlignment="1">
      <alignment horizontal="center" vertical="center" wrapText="1"/>
    </xf>
    <xf numFmtId="10" fontId="14" fillId="9" borderId="4" xfId="0" applyNumberFormat="1" applyFont="1" applyFill="1" applyBorder="1" applyAlignment="1">
      <alignment horizontal="center" vertical="center"/>
    </xf>
    <xf numFmtId="4" fontId="15" fillId="13" borderId="4" xfId="0" applyNumberFormat="1" applyFont="1" applyFill="1" applyBorder="1" applyAlignment="1">
      <alignment horizontal="center" vertical="center"/>
    </xf>
    <xf numFmtId="165" fontId="15" fillId="13" borderId="4" xfId="0" applyNumberFormat="1" applyFont="1" applyFill="1" applyBorder="1" applyAlignment="1">
      <alignment horizontal="center" vertical="center"/>
    </xf>
    <xf numFmtId="165" fontId="12" fillId="26" borderId="4" xfId="0" applyNumberFormat="1" applyFont="1" applyFill="1" applyBorder="1" applyAlignment="1">
      <alignment horizontal="center" vertical="center" wrapText="1"/>
    </xf>
    <xf numFmtId="165" fontId="12" fillId="27" borderId="4" xfId="0" applyNumberFormat="1" applyFont="1" applyFill="1" applyBorder="1" applyAlignment="1">
      <alignment horizontal="center" vertical="center" wrapText="1"/>
    </xf>
    <xf numFmtId="10" fontId="14" fillId="9" borderId="4" xfId="0" applyNumberFormat="1" applyFont="1" applyFill="1" applyBorder="1" applyAlignment="1">
      <alignment horizontal="center" vertical="center"/>
    </xf>
    <xf numFmtId="10" fontId="14" fillId="13" borderId="4" xfId="0" applyNumberFormat="1" applyFont="1" applyFill="1" applyBorder="1" applyAlignment="1">
      <alignment horizontal="center" vertical="center"/>
    </xf>
    <xf numFmtId="167" fontId="10" fillId="13" borderId="22" xfId="0" applyNumberFormat="1" applyFont="1" applyFill="1" applyBorder="1" applyAlignment="1">
      <alignment vertical="center"/>
    </xf>
    <xf numFmtId="9" fontId="11" fillId="13" borderId="4" xfId="0" applyNumberFormat="1" applyFont="1" applyFill="1" applyBorder="1" applyAlignment="1">
      <alignment horizontal="center" vertical="center"/>
    </xf>
    <xf numFmtId="165" fontId="12" fillId="27" borderId="4" xfId="0" applyNumberFormat="1" applyFont="1" applyFill="1" applyBorder="1" applyAlignment="1">
      <alignment horizontal="center" vertical="center"/>
    </xf>
    <xf numFmtId="9" fontId="14" fillId="9" borderId="4" xfId="0" applyNumberFormat="1" applyFont="1" applyFill="1" applyBorder="1" applyAlignment="1">
      <alignment horizontal="center" vertical="center"/>
    </xf>
    <xf numFmtId="10" fontId="11" fillId="18" borderId="4" xfId="0" applyNumberFormat="1" applyFont="1" applyFill="1" applyBorder="1" applyAlignment="1">
      <alignment horizontal="center" vertical="center"/>
    </xf>
    <xf numFmtId="165" fontId="15" fillId="30" borderId="4" xfId="0" applyNumberFormat="1" applyFont="1" applyFill="1" applyBorder="1" applyAlignment="1">
      <alignment horizontal="center" vertical="center"/>
    </xf>
    <xf numFmtId="10" fontId="12" fillId="20" borderId="4" xfId="0" applyNumberFormat="1" applyFont="1" applyFill="1" applyBorder="1" applyAlignment="1">
      <alignment horizontal="center" vertical="center"/>
    </xf>
    <xf numFmtId="165" fontId="10" fillId="9" borderId="0" xfId="0" applyNumberFormat="1" applyFont="1" applyFill="1" applyAlignment="1">
      <alignment horizontal="center" vertical="center"/>
    </xf>
    <xf numFmtId="4" fontId="10" fillId="9" borderId="23" xfId="0" applyNumberFormat="1" applyFont="1" applyFill="1" applyBorder="1" applyAlignment="1">
      <alignment horizontal="right" vertical="center"/>
    </xf>
    <xf numFmtId="166" fontId="12" fillId="9" borderId="4" xfId="0" applyNumberFormat="1" applyFont="1" applyFill="1" applyBorder="1" applyAlignment="1">
      <alignment horizontal="right" vertical="center"/>
    </xf>
    <xf numFmtId="166" fontId="14" fillId="9" borderId="4" xfId="0" applyNumberFormat="1" applyFont="1" applyFill="1" applyBorder="1" applyAlignment="1">
      <alignment horizontal="right" vertical="center"/>
    </xf>
    <xf numFmtId="166" fontId="14" fillId="9" borderId="4" xfId="0" applyNumberFormat="1" applyFont="1" applyFill="1" applyBorder="1" applyAlignment="1">
      <alignment horizontal="right" vertical="center"/>
    </xf>
    <xf numFmtId="166" fontId="12" fillId="22" borderId="4" xfId="0" applyNumberFormat="1" applyFont="1" applyFill="1" applyBorder="1" applyAlignment="1">
      <alignment horizontal="right" vertical="center"/>
    </xf>
    <xf numFmtId="4" fontId="12" fillId="9" borderId="4" xfId="0" applyNumberFormat="1" applyFont="1" applyFill="1" applyBorder="1" applyAlignment="1">
      <alignment horizontal="right" vertical="center" wrapText="1"/>
    </xf>
    <xf numFmtId="4" fontId="14" fillId="13" borderId="4" xfId="0" applyNumberFormat="1" applyFont="1" applyFill="1" applyBorder="1" applyAlignment="1">
      <alignment horizontal="right" vertical="center"/>
    </xf>
    <xf numFmtId="4" fontId="12" fillId="18" borderId="4" xfId="0" applyNumberFormat="1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4" fontId="11" fillId="18" borderId="4" xfId="0" applyNumberFormat="1" applyFont="1" applyFill="1" applyBorder="1" applyAlignment="1">
      <alignment horizontal="center" vertical="center" wrapText="1"/>
    </xf>
    <xf numFmtId="4" fontId="14" fillId="9" borderId="4" xfId="0" applyNumberFormat="1" applyFont="1" applyFill="1" applyBorder="1" applyAlignment="1">
      <alignment horizontal="right" vertical="center"/>
    </xf>
    <xf numFmtId="4" fontId="12" fillId="18" borderId="4" xfId="0" applyNumberFormat="1" applyFont="1" applyFill="1" applyBorder="1" applyAlignment="1">
      <alignment horizontal="right" vertical="center"/>
    </xf>
    <xf numFmtId="4" fontId="14" fillId="13" borderId="4" xfId="0" applyNumberFormat="1" applyFont="1" applyFill="1" applyBorder="1" applyAlignment="1">
      <alignment horizontal="center" vertical="center"/>
    </xf>
    <xf numFmtId="4" fontId="16" fillId="13" borderId="4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4" fontId="10" fillId="9" borderId="4" xfId="0" applyNumberFormat="1" applyFont="1" applyFill="1" applyBorder="1" applyAlignment="1">
      <alignment horizontal="center" vertical="center"/>
    </xf>
    <xf numFmtId="4" fontId="12" fillId="13" borderId="4" xfId="0" applyNumberFormat="1" applyFont="1" applyFill="1" applyBorder="1" applyAlignment="1">
      <alignment horizontal="center" vertical="center" wrapText="1"/>
    </xf>
    <xf numFmtId="4" fontId="12" fillId="28" borderId="4" xfId="0" applyNumberFormat="1" applyFont="1" applyFill="1" applyBorder="1" applyAlignment="1">
      <alignment horizontal="center" vertical="center" wrapText="1"/>
    </xf>
    <xf numFmtId="4" fontId="14" fillId="18" borderId="4" xfId="0" applyNumberFormat="1" applyFont="1" applyFill="1" applyBorder="1" applyAlignment="1">
      <alignment horizontal="right" vertical="center"/>
    </xf>
    <xf numFmtId="4" fontId="11" fillId="18" borderId="4" xfId="0" applyNumberFormat="1" applyFont="1" applyFill="1" applyBorder="1" applyAlignment="1">
      <alignment horizontal="center" vertical="center"/>
    </xf>
    <xf numFmtId="4" fontId="12" fillId="18" borderId="4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right" vertical="center"/>
    </xf>
    <xf numFmtId="166" fontId="15" fillId="30" borderId="3" xfId="0" applyNumberFormat="1" applyFont="1" applyFill="1" applyBorder="1" applyAlignment="1">
      <alignment horizontal="center" vertical="center"/>
    </xf>
    <xf numFmtId="4" fontId="14" fillId="20" borderId="4" xfId="0" applyNumberFormat="1" applyFont="1" applyFill="1" applyBorder="1" applyAlignment="1">
      <alignment horizontal="right" vertical="center"/>
    </xf>
    <xf numFmtId="0" fontId="12" fillId="20" borderId="1" xfId="0" applyFont="1" applyFill="1" applyBorder="1" applyAlignment="1">
      <alignment vertical="center" wrapText="1"/>
    </xf>
    <xf numFmtId="167" fontId="12" fillId="20" borderId="3" xfId="0" applyNumberFormat="1" applyFont="1" applyFill="1" applyBorder="1" applyAlignment="1">
      <alignment vertical="center" wrapText="1"/>
    </xf>
    <xf numFmtId="0" fontId="10" fillId="9" borderId="21" xfId="0" applyFont="1" applyFill="1" applyBorder="1" applyAlignment="1">
      <alignment horizontal="center" vertical="center" wrapText="1"/>
    </xf>
    <xf numFmtId="4" fontId="9" fillId="12" borderId="4" xfId="0" applyNumberFormat="1" applyFont="1" applyFill="1" applyBorder="1" applyAlignment="1">
      <alignment horizontal="right" vertical="center"/>
    </xf>
    <xf numFmtId="4" fontId="9" fillId="12" borderId="4" xfId="0" applyNumberFormat="1" applyFont="1" applyFill="1" applyBorder="1" applyAlignment="1">
      <alignment horizontal="right" vertical="center"/>
    </xf>
    <xf numFmtId="0" fontId="9" fillId="12" borderId="0" xfId="0" applyFont="1" applyFill="1" applyAlignment="1">
      <alignment horizontal="center" vertical="center"/>
    </xf>
    <xf numFmtId="4" fontId="9" fillId="12" borderId="0" xfId="0" applyNumberFormat="1" applyFont="1" applyFill="1" applyAlignment="1">
      <alignment horizontal="right" vertical="center"/>
    </xf>
    <xf numFmtId="0" fontId="18" fillId="9" borderId="0" xfId="0" applyFont="1" applyFill="1" applyAlignment="1">
      <alignment horizontal="left"/>
    </xf>
    <xf numFmtId="0" fontId="14" fillId="9" borderId="3" xfId="0" applyFont="1" applyFill="1" applyBorder="1" applyAlignment="1">
      <alignment horizontal="left" vertical="center" wrapText="1"/>
    </xf>
    <xf numFmtId="4" fontId="10" fillId="9" borderId="22" xfId="0" applyNumberFormat="1" applyFont="1" applyFill="1" applyBorder="1" applyAlignment="1">
      <alignment horizontal="right" vertical="center"/>
    </xf>
    <xf numFmtId="169" fontId="10" fillId="13" borderId="22" xfId="0" applyNumberFormat="1" applyFont="1" applyFill="1" applyBorder="1" applyAlignment="1">
      <alignment vertical="center"/>
    </xf>
    <xf numFmtId="169" fontId="10" fillId="13" borderId="22" xfId="0" applyNumberFormat="1" applyFont="1" applyFill="1" applyBorder="1" applyAlignment="1">
      <alignment vertical="center"/>
    </xf>
    <xf numFmtId="2" fontId="10" fillId="13" borderId="22" xfId="0" applyNumberFormat="1" applyFont="1" applyFill="1" applyBorder="1" applyAlignment="1">
      <alignment vertical="center"/>
    </xf>
    <xf numFmtId="4" fontId="10" fillId="9" borderId="0" xfId="0" applyNumberFormat="1" applyFont="1" applyFill="1" applyAlignment="1">
      <alignment horizontal="right" vertical="center"/>
    </xf>
    <xf numFmtId="0" fontId="11" fillId="9" borderId="0" xfId="0" applyFont="1" applyFill="1" applyAlignment="1">
      <alignment horizontal="center" vertical="center" wrapText="1"/>
    </xf>
    <xf numFmtId="4" fontId="10" fillId="9" borderId="21" xfId="0" applyNumberFormat="1" applyFont="1" applyFill="1" applyBorder="1" applyAlignment="1">
      <alignment horizontal="right" vertical="center"/>
    </xf>
    <xf numFmtId="0" fontId="10" fillId="9" borderId="4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165" fontId="10" fillId="9" borderId="23" xfId="0" applyNumberFormat="1" applyFont="1" applyFill="1" applyBorder="1" applyAlignment="1">
      <alignment horizontal="center" vertical="center"/>
    </xf>
    <xf numFmtId="165" fontId="15" fillId="30" borderId="3" xfId="0" applyNumberFormat="1" applyFont="1" applyFill="1" applyBorder="1" applyAlignment="1">
      <alignment horizontal="center" vertical="center"/>
    </xf>
    <xf numFmtId="165" fontId="10" fillId="9" borderId="22" xfId="0" applyNumberFormat="1" applyFont="1" applyFill="1" applyBorder="1" applyAlignment="1">
      <alignment horizontal="center" vertical="center"/>
    </xf>
    <xf numFmtId="165" fontId="10" fillId="9" borderId="21" xfId="0" applyNumberFormat="1" applyFont="1" applyFill="1" applyBorder="1" applyAlignment="1">
      <alignment horizontal="center" vertical="center"/>
    </xf>
    <xf numFmtId="0" fontId="20" fillId="0" borderId="4" xfId="0" applyFont="1" applyBorder="1"/>
    <xf numFmtId="170" fontId="20" fillId="0" borderId="4" xfId="0" applyNumberFormat="1" applyFont="1" applyBorder="1"/>
    <xf numFmtId="49" fontId="19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170" fontId="19" fillId="0" borderId="4" xfId="0" applyNumberFormat="1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wrapText="1"/>
    </xf>
    <xf numFmtId="1" fontId="21" fillId="0" borderId="4" xfId="0" applyNumberFormat="1" applyFont="1" applyBorder="1" applyAlignment="1">
      <alignment horizontal="center" wrapText="1"/>
    </xf>
    <xf numFmtId="170" fontId="21" fillId="0" borderId="4" xfId="0" applyNumberFormat="1" applyFont="1" applyBorder="1" applyAlignment="1">
      <alignment horizontal="center" wrapText="1"/>
    </xf>
    <xf numFmtId="1" fontId="21" fillId="0" borderId="4" xfId="0" applyNumberFormat="1" applyFont="1" applyBorder="1" applyAlignment="1">
      <alignment horizontal="center" wrapText="1"/>
    </xf>
    <xf numFmtId="0" fontId="22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71" fontId="2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0" fillId="9" borderId="4" xfId="0" applyFont="1" applyFill="1" applyBorder="1"/>
    <xf numFmtId="0" fontId="24" fillId="10" borderId="4" xfId="0" applyFont="1" applyFill="1" applyBorder="1" applyAlignment="1">
      <alignment horizontal="center"/>
    </xf>
    <xf numFmtId="0" fontId="20" fillId="9" borderId="4" xfId="0" applyFont="1" applyFill="1" applyBorder="1" applyAlignment="1">
      <alignment horizontal="center" wrapText="1"/>
    </xf>
    <xf numFmtId="0" fontId="20" fillId="9" borderId="4" xfId="0" applyFont="1" applyFill="1" applyBorder="1" applyAlignment="1">
      <alignment horizontal="center" wrapText="1"/>
    </xf>
    <xf numFmtId="172" fontId="20" fillId="9" borderId="4" xfId="0" applyNumberFormat="1" applyFont="1" applyFill="1" applyBorder="1" applyAlignment="1">
      <alignment horizontal="center" wrapText="1"/>
    </xf>
    <xf numFmtId="172" fontId="20" fillId="9" borderId="4" xfId="0" applyNumberFormat="1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wrapText="1"/>
    </xf>
    <xf numFmtId="172" fontId="24" fillId="4" borderId="4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24" fillId="4" borderId="4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/>
    <xf numFmtId="165" fontId="4" fillId="0" borderId="4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9" fillId="9" borderId="5" xfId="0" applyFont="1" applyFill="1" applyBorder="1" applyAlignment="1">
      <alignment horizontal="center"/>
    </xf>
    <xf numFmtId="0" fontId="2" fillId="9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9" fillId="10" borderId="8" xfId="0" applyFont="1" applyFill="1" applyBorder="1" applyAlignment="1">
      <alignment horizontal="center" vertical="center" wrapText="1"/>
    </xf>
    <xf numFmtId="0" fontId="2" fillId="11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9" fillId="9" borderId="1" xfId="0" applyFont="1" applyFill="1" applyBorder="1" applyAlignment="1">
      <alignment horizontal="center" vertical="center" wrapText="1"/>
    </xf>
    <xf numFmtId="0" fontId="2" fillId="9" borderId="3" xfId="0" applyFont="1" applyFill="1" applyBorder="1"/>
    <xf numFmtId="0" fontId="9" fillId="12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9" fillId="8" borderId="18" xfId="0" applyFont="1" applyFill="1" applyBorder="1" applyAlignment="1">
      <alignment horizontal="center" wrapText="1"/>
    </xf>
    <xf numFmtId="0" fontId="2" fillId="0" borderId="19" xfId="0" applyFont="1" applyBorder="1"/>
    <xf numFmtId="0" fontId="9" fillId="4" borderId="0" xfId="0" applyFont="1" applyFill="1" applyAlignment="1">
      <alignment horizontal="center"/>
    </xf>
    <xf numFmtId="0" fontId="9" fillId="16" borderId="18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2" fillId="9" borderId="7" xfId="0" applyFont="1" applyFill="1" applyBorder="1"/>
    <xf numFmtId="0" fontId="9" fillId="14" borderId="5" xfId="0" applyFont="1" applyFill="1" applyBorder="1" applyAlignment="1">
      <alignment horizontal="center" vertical="center" wrapText="1"/>
    </xf>
    <xf numFmtId="0" fontId="2" fillId="11" borderId="6" xfId="0" applyFont="1" applyFill="1" applyBorder="1"/>
    <xf numFmtId="0" fontId="2" fillId="11" borderId="7" xfId="0" applyFont="1" applyFill="1" applyBorder="1"/>
    <xf numFmtId="0" fontId="9" fillId="11" borderId="0" xfId="0" applyFont="1" applyFill="1" applyAlignment="1">
      <alignment horizontal="center" vertical="center" wrapText="1"/>
    </xf>
    <xf numFmtId="0" fontId="9" fillId="8" borderId="1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8" borderId="1" xfId="0" applyFont="1" applyFill="1" applyBorder="1" applyAlignment="1">
      <alignment vertical="center"/>
    </xf>
    <xf numFmtId="0" fontId="11" fillId="21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 vertical="center" wrapText="1"/>
    </xf>
    <xf numFmtId="0" fontId="17" fillId="27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/>
    </xf>
    <xf numFmtId="49" fontId="11" fillId="2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3" fillId="21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3" fillId="21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left" vertical="center"/>
    </xf>
    <xf numFmtId="164" fontId="11" fillId="19" borderId="1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9" fillId="27" borderId="0" xfId="0" applyFont="1" applyFill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3" fillId="3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24" fillId="27" borderId="0" xfId="0" applyFont="1" applyFill="1" applyAlignment="1">
      <alignment horizontal="center"/>
    </xf>
    <xf numFmtId="0" fontId="24" fillId="10" borderId="1" xfId="0" applyFont="1" applyFill="1" applyBorder="1" applyAlignment="1">
      <alignment horizontal="center" wrapText="1"/>
    </xf>
    <xf numFmtId="0" fontId="4" fillId="0" borderId="11" xfId="0" applyFont="1" applyBorder="1"/>
    <xf numFmtId="0" fontId="24" fillId="10" borderId="0" xfId="0" applyFont="1" applyFill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U832"/>
  <sheetViews>
    <sheetView workbookViewId="0"/>
  </sheetViews>
  <sheetFormatPr defaultColWidth="12.5703125" defaultRowHeight="15.75" customHeight="1" x14ac:dyDescent="0.2"/>
  <cols>
    <col min="1" max="2" width="23" customWidth="1"/>
    <col min="3" max="3" width="21.28515625" customWidth="1"/>
    <col min="4" max="4" width="18" customWidth="1"/>
    <col min="5" max="5" width="22.28515625" customWidth="1"/>
    <col min="6" max="6" width="18.28515625" customWidth="1"/>
    <col min="7" max="7" width="16.28515625" customWidth="1"/>
    <col min="8" max="8" width="18" customWidth="1"/>
    <col min="9" max="9" width="13.140625" customWidth="1"/>
  </cols>
  <sheetData>
    <row r="1" spans="1:21" ht="92.25" customHeight="1" x14ac:dyDescent="0.2">
      <c r="A1" s="284" t="s">
        <v>0</v>
      </c>
      <c r="B1" s="285"/>
      <c r="C1" s="285"/>
      <c r="D1" s="285"/>
      <c r="E1" s="285"/>
      <c r="F1" s="285"/>
      <c r="G1" s="285"/>
      <c r="H1" s="285"/>
      <c r="I1" s="286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3" t="s">
        <v>1</v>
      </c>
      <c r="B2" s="284" t="s">
        <v>2</v>
      </c>
      <c r="C2" s="285"/>
      <c r="D2" s="285"/>
      <c r="E2" s="285"/>
      <c r="F2" s="285"/>
      <c r="G2" s="285"/>
      <c r="H2" s="285"/>
      <c r="I2" s="286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4">
        <v>1</v>
      </c>
      <c r="B3" s="287" t="s">
        <v>3</v>
      </c>
      <c r="C3" s="285"/>
      <c r="D3" s="285"/>
      <c r="E3" s="285"/>
      <c r="F3" s="285"/>
      <c r="G3" s="285"/>
      <c r="H3" s="285"/>
      <c r="I3" s="286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4">
        <v>2</v>
      </c>
      <c r="B4" s="287" t="s">
        <v>4</v>
      </c>
      <c r="C4" s="285"/>
      <c r="D4" s="285"/>
      <c r="E4" s="285"/>
      <c r="F4" s="285"/>
      <c r="G4" s="285"/>
      <c r="H4" s="285"/>
      <c r="I4" s="286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4">
        <v>3</v>
      </c>
      <c r="B5" s="287" t="s">
        <v>5</v>
      </c>
      <c r="C5" s="285"/>
      <c r="D5" s="285"/>
      <c r="E5" s="285"/>
      <c r="F5" s="285"/>
      <c r="G5" s="285"/>
      <c r="H5" s="285"/>
      <c r="I5" s="286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">
      <c r="A6" s="4">
        <v>4</v>
      </c>
      <c r="B6" s="287" t="s">
        <v>6</v>
      </c>
      <c r="C6" s="285"/>
      <c r="D6" s="285"/>
      <c r="E6" s="285"/>
      <c r="F6" s="285"/>
      <c r="G6" s="285"/>
      <c r="H6" s="285"/>
      <c r="I6" s="286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4">
        <v>5</v>
      </c>
      <c r="B7" s="287" t="s">
        <v>7</v>
      </c>
      <c r="C7" s="285"/>
      <c r="D7" s="285"/>
      <c r="E7" s="285"/>
      <c r="F7" s="285"/>
      <c r="G7" s="285"/>
      <c r="H7" s="285"/>
      <c r="I7" s="286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4">
        <v>6</v>
      </c>
      <c r="B8" s="287" t="s">
        <v>8</v>
      </c>
      <c r="C8" s="285"/>
      <c r="D8" s="285"/>
      <c r="E8" s="285"/>
      <c r="F8" s="285"/>
      <c r="G8" s="285"/>
      <c r="H8" s="285"/>
      <c r="I8" s="286"/>
      <c r="J8" s="1"/>
      <c r="S8" s="2"/>
      <c r="T8" s="2"/>
      <c r="U8" s="2"/>
    </row>
    <row r="9" spans="1:21" x14ac:dyDescent="0.2">
      <c r="A9" s="4">
        <v>7</v>
      </c>
      <c r="B9" s="287" t="s">
        <v>9</v>
      </c>
      <c r="C9" s="285"/>
      <c r="D9" s="285"/>
      <c r="E9" s="285"/>
      <c r="F9" s="285"/>
      <c r="G9" s="285"/>
      <c r="H9" s="285"/>
      <c r="I9" s="286"/>
      <c r="J9" s="1"/>
      <c r="S9" s="2"/>
      <c r="T9" s="2"/>
      <c r="U9" s="2"/>
    </row>
    <row r="10" spans="1:21" x14ac:dyDescent="0.2">
      <c r="A10" s="4">
        <v>8</v>
      </c>
      <c r="B10" s="287" t="s">
        <v>10</v>
      </c>
      <c r="C10" s="285"/>
      <c r="D10" s="285"/>
      <c r="E10" s="285"/>
      <c r="F10" s="285"/>
      <c r="G10" s="285"/>
      <c r="H10" s="285"/>
      <c r="I10" s="286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4">
        <v>9</v>
      </c>
      <c r="B11" s="287" t="s">
        <v>11</v>
      </c>
      <c r="C11" s="285"/>
      <c r="D11" s="285"/>
      <c r="E11" s="285"/>
      <c r="F11" s="285"/>
      <c r="G11" s="285"/>
      <c r="H11" s="285"/>
      <c r="I11" s="286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4">
        <v>10</v>
      </c>
      <c r="B12" s="287" t="s">
        <v>12</v>
      </c>
      <c r="C12" s="285"/>
      <c r="D12" s="285"/>
      <c r="E12" s="285"/>
      <c r="F12" s="285"/>
      <c r="G12" s="285"/>
      <c r="H12" s="285"/>
      <c r="I12" s="286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">
      <c r="A13" s="4">
        <v>11</v>
      </c>
      <c r="B13" s="287" t="s">
        <v>13</v>
      </c>
      <c r="C13" s="285"/>
      <c r="D13" s="285"/>
      <c r="E13" s="285"/>
      <c r="F13" s="285"/>
      <c r="G13" s="285"/>
      <c r="H13" s="285"/>
      <c r="I13" s="286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4">
        <v>12</v>
      </c>
      <c r="B14" s="287" t="s">
        <v>14</v>
      </c>
      <c r="C14" s="285"/>
      <c r="D14" s="285"/>
      <c r="E14" s="285"/>
      <c r="F14" s="285"/>
      <c r="G14" s="285"/>
      <c r="H14" s="285"/>
      <c r="I14" s="286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4">
        <v>13</v>
      </c>
      <c r="B15" s="287" t="s">
        <v>15</v>
      </c>
      <c r="C15" s="285"/>
      <c r="D15" s="285"/>
      <c r="E15" s="285"/>
      <c r="F15" s="285"/>
      <c r="G15" s="285"/>
      <c r="H15" s="285"/>
      <c r="I15" s="286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4">
        <v>14</v>
      </c>
      <c r="B16" s="287" t="s">
        <v>16</v>
      </c>
      <c r="C16" s="285"/>
      <c r="D16" s="285"/>
      <c r="E16" s="285"/>
      <c r="F16" s="285"/>
      <c r="G16" s="285"/>
      <c r="H16" s="285"/>
      <c r="I16" s="286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4">
        <v>15</v>
      </c>
      <c r="B17" s="287" t="s">
        <v>17</v>
      </c>
      <c r="C17" s="285"/>
      <c r="D17" s="285"/>
      <c r="E17" s="285"/>
      <c r="F17" s="285"/>
      <c r="G17" s="285"/>
      <c r="H17" s="285"/>
      <c r="I17" s="286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4">
        <v>16</v>
      </c>
      <c r="B18" s="287" t="s">
        <v>18</v>
      </c>
      <c r="C18" s="285"/>
      <c r="D18" s="285"/>
      <c r="E18" s="285"/>
      <c r="F18" s="285"/>
      <c r="G18" s="285"/>
      <c r="H18" s="285"/>
      <c r="I18" s="286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4">
        <v>17</v>
      </c>
      <c r="B19" s="287" t="s">
        <v>19</v>
      </c>
      <c r="C19" s="285"/>
      <c r="D19" s="285"/>
      <c r="E19" s="285"/>
      <c r="F19" s="285"/>
      <c r="G19" s="285"/>
      <c r="H19" s="285"/>
      <c r="I19" s="286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4">
        <v>18</v>
      </c>
      <c r="B20" s="287" t="s">
        <v>20</v>
      </c>
      <c r="C20" s="285"/>
      <c r="D20" s="285"/>
      <c r="E20" s="285"/>
      <c r="F20" s="285"/>
      <c r="G20" s="285"/>
      <c r="H20" s="285"/>
      <c r="I20" s="286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4">
        <v>19</v>
      </c>
      <c r="B21" s="287" t="s">
        <v>21</v>
      </c>
      <c r="C21" s="285"/>
      <c r="D21" s="285"/>
      <c r="E21" s="285"/>
      <c r="F21" s="285"/>
      <c r="G21" s="285"/>
      <c r="H21" s="285"/>
      <c r="I21" s="286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4">
        <v>20</v>
      </c>
      <c r="B22" s="287" t="s">
        <v>22</v>
      </c>
      <c r="C22" s="285"/>
      <c r="D22" s="285"/>
      <c r="E22" s="285"/>
      <c r="F22" s="285"/>
      <c r="G22" s="285"/>
      <c r="H22" s="285"/>
      <c r="I22" s="286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4">
        <v>21</v>
      </c>
      <c r="B23" s="287" t="s">
        <v>23</v>
      </c>
      <c r="C23" s="285"/>
      <c r="D23" s="285"/>
      <c r="E23" s="285"/>
      <c r="F23" s="285"/>
      <c r="G23" s="285"/>
      <c r="H23" s="285"/>
      <c r="I23" s="286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4">
        <v>22</v>
      </c>
      <c r="B24" s="288" t="s">
        <v>24</v>
      </c>
      <c r="C24" s="285"/>
      <c r="D24" s="285"/>
      <c r="E24" s="285"/>
      <c r="F24" s="285"/>
      <c r="G24" s="285"/>
      <c r="H24" s="285"/>
      <c r="I24" s="286"/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4">
        <v>23</v>
      </c>
      <c r="B25" s="287" t="s">
        <v>25</v>
      </c>
      <c r="C25" s="285"/>
      <c r="D25" s="285"/>
      <c r="E25" s="285"/>
      <c r="F25" s="285"/>
      <c r="G25" s="285"/>
      <c r="H25" s="285"/>
      <c r="I25" s="286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4">
        <v>24</v>
      </c>
      <c r="B26" s="287" t="s">
        <v>26</v>
      </c>
      <c r="C26" s="285"/>
      <c r="D26" s="285"/>
      <c r="E26" s="285"/>
      <c r="F26" s="285"/>
      <c r="G26" s="285"/>
      <c r="H26" s="285"/>
      <c r="I26" s="286"/>
      <c r="J26" s="1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</sheetData>
  <mergeCells count="26">
    <mergeCell ref="B23:I23"/>
    <mergeCell ref="B24:I24"/>
    <mergeCell ref="B25:I25"/>
    <mergeCell ref="B26:I26"/>
    <mergeCell ref="B15:I15"/>
    <mergeCell ref="B16:I16"/>
    <mergeCell ref="B17:I17"/>
    <mergeCell ref="B18:I18"/>
    <mergeCell ref="B19:I19"/>
    <mergeCell ref="B20:I20"/>
    <mergeCell ref="B21:I21"/>
    <mergeCell ref="B11:I11"/>
    <mergeCell ref="B12:I12"/>
    <mergeCell ref="B13:I13"/>
    <mergeCell ref="B14:I14"/>
    <mergeCell ref="B22:I22"/>
    <mergeCell ref="B6:I6"/>
    <mergeCell ref="B7:I7"/>
    <mergeCell ref="B8:I8"/>
    <mergeCell ref="B9:I9"/>
    <mergeCell ref="B10:I10"/>
    <mergeCell ref="A1:I1"/>
    <mergeCell ref="B2:I2"/>
    <mergeCell ref="B3:I3"/>
    <mergeCell ref="B4:I4"/>
    <mergeCell ref="B5:I5"/>
  </mergeCells>
  <conditionalFormatting sqref="A27:I27">
    <cfRule type="notContainsBlanks" dxfId="0" priority="1">
      <formula>LEN(TRIM(A27))&gt;0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P823"/>
  <sheetViews>
    <sheetView workbookViewId="0"/>
  </sheetViews>
  <sheetFormatPr defaultColWidth="12.5703125" defaultRowHeight="15.75" customHeight="1" x14ac:dyDescent="0.2"/>
  <cols>
    <col min="1" max="16" width="22.42578125" customWidth="1"/>
  </cols>
  <sheetData>
    <row r="1" spans="1:16" ht="15.75" customHeight="1" x14ac:dyDescent="0.25">
      <c r="A1" s="289"/>
      <c r="B1" s="285"/>
      <c r="C1" s="285"/>
      <c r="D1" s="285"/>
      <c r="E1" s="285"/>
      <c r="F1" s="28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 customHeight="1" x14ac:dyDescent="0.25">
      <c r="A2" s="7" t="s">
        <v>27</v>
      </c>
      <c r="B2" s="8" t="s">
        <v>28</v>
      </c>
      <c r="C2" s="8" t="s">
        <v>29</v>
      </c>
      <c r="D2" s="9" t="s">
        <v>30</v>
      </c>
      <c r="E2" s="9" t="s">
        <v>31</v>
      </c>
      <c r="F2" s="9" t="s">
        <v>31</v>
      </c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A3" s="10">
        <v>1</v>
      </c>
      <c r="B3" s="10" t="s">
        <v>32</v>
      </c>
      <c r="C3" s="11" t="s">
        <v>33</v>
      </c>
      <c r="D3" s="12" t="s">
        <v>34</v>
      </c>
      <c r="E3" s="13" t="s">
        <v>35</v>
      </c>
      <c r="F3" s="14" t="s">
        <v>36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">
      <c r="A4" s="15">
        <v>2</v>
      </c>
      <c r="B4" s="15" t="s">
        <v>37</v>
      </c>
      <c r="C4" s="16" t="s">
        <v>38</v>
      </c>
      <c r="D4" s="12" t="s">
        <v>39</v>
      </c>
      <c r="E4" s="13" t="s">
        <v>40</v>
      </c>
      <c r="F4" s="14" t="s">
        <v>41</v>
      </c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">
      <c r="A5" s="17">
        <v>3</v>
      </c>
      <c r="B5" s="17" t="s">
        <v>42</v>
      </c>
      <c r="C5" s="18" t="s">
        <v>43</v>
      </c>
      <c r="D5" s="12">
        <v>2122546</v>
      </c>
      <c r="E5" s="13" t="s">
        <v>44</v>
      </c>
      <c r="F5" s="14" t="s">
        <v>45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">
      <c r="A6" s="17">
        <v>4</v>
      </c>
      <c r="B6" s="17" t="s">
        <v>46</v>
      </c>
      <c r="C6" s="18" t="s">
        <v>43</v>
      </c>
      <c r="D6" s="12">
        <v>1951036</v>
      </c>
      <c r="E6" s="13" t="s">
        <v>47</v>
      </c>
      <c r="F6" s="14" t="s">
        <v>48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7">
        <v>5</v>
      </c>
      <c r="B7" s="17" t="s">
        <v>49</v>
      </c>
      <c r="C7" s="18" t="s">
        <v>43</v>
      </c>
      <c r="D7" s="12">
        <v>2779982</v>
      </c>
      <c r="E7" s="13" t="s">
        <v>50</v>
      </c>
      <c r="F7" s="14" t="s">
        <v>51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">
      <c r="A8" s="17">
        <v>6</v>
      </c>
      <c r="B8" s="17" t="s">
        <v>52</v>
      </c>
      <c r="C8" s="18" t="s">
        <v>43</v>
      </c>
      <c r="D8" s="12">
        <v>590354</v>
      </c>
      <c r="E8" s="13" t="s">
        <v>53</v>
      </c>
      <c r="F8" s="14" t="s">
        <v>54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">
      <c r="A9" s="17">
        <v>7</v>
      </c>
      <c r="B9" s="17" t="s">
        <v>55</v>
      </c>
      <c r="C9" s="18" t="s">
        <v>43</v>
      </c>
      <c r="D9" s="12">
        <v>2779982</v>
      </c>
      <c r="E9" s="13" t="s">
        <v>50</v>
      </c>
      <c r="F9" s="14" t="s">
        <v>56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">
      <c r="A10" s="17">
        <v>8</v>
      </c>
      <c r="B10" s="17" t="s">
        <v>57</v>
      </c>
      <c r="C10" s="18" t="s">
        <v>43</v>
      </c>
      <c r="D10" s="12">
        <v>2779982</v>
      </c>
      <c r="E10" s="13" t="s">
        <v>50</v>
      </c>
      <c r="F10" s="14" t="s">
        <v>58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">
      <c r="A11" s="17">
        <v>9</v>
      </c>
      <c r="B11" s="17" t="s">
        <v>59</v>
      </c>
      <c r="C11" s="18" t="s">
        <v>43</v>
      </c>
      <c r="D11" s="12">
        <v>807461</v>
      </c>
      <c r="E11" s="13" t="s">
        <v>60</v>
      </c>
      <c r="F11" s="14" t="s">
        <v>48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A12" s="17">
        <v>10</v>
      </c>
      <c r="B12" s="17" t="s">
        <v>61</v>
      </c>
      <c r="C12" s="18" t="s">
        <v>43</v>
      </c>
      <c r="D12" s="12">
        <v>818631</v>
      </c>
      <c r="E12" s="13" t="s">
        <v>62</v>
      </c>
      <c r="F12" s="14" t="s">
        <v>48</v>
      </c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17">
        <v>11</v>
      </c>
      <c r="B13" s="17" t="s">
        <v>63</v>
      </c>
      <c r="C13" s="18" t="s">
        <v>43</v>
      </c>
      <c r="D13" s="12">
        <v>1918529</v>
      </c>
      <c r="E13" s="13" t="s">
        <v>64</v>
      </c>
      <c r="F13" s="14" t="s">
        <v>48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7">
        <v>12</v>
      </c>
      <c r="B14" s="17" t="s">
        <v>65</v>
      </c>
      <c r="C14" s="18" t="s">
        <v>43</v>
      </c>
      <c r="D14" s="12">
        <v>1923642</v>
      </c>
      <c r="E14" s="13" t="s">
        <v>66</v>
      </c>
      <c r="F14" s="14" t="s">
        <v>48</v>
      </c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">
      <c r="A15" s="17">
        <v>13</v>
      </c>
      <c r="B15" s="17" t="s">
        <v>67</v>
      </c>
      <c r="C15" s="18" t="s">
        <v>43</v>
      </c>
      <c r="D15" s="12" t="s">
        <v>68</v>
      </c>
      <c r="E15" s="13" t="s">
        <v>69</v>
      </c>
      <c r="F15" s="1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s="17">
        <v>14</v>
      </c>
      <c r="B16" s="17" t="s">
        <v>70</v>
      </c>
      <c r="C16" s="18" t="s">
        <v>43</v>
      </c>
      <c r="D16" s="12" t="s">
        <v>71</v>
      </c>
      <c r="E16" s="13" t="s">
        <v>72</v>
      </c>
      <c r="F16" s="14" t="s">
        <v>48</v>
      </c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">
      <c r="A17" s="17">
        <v>15</v>
      </c>
      <c r="B17" s="17" t="s">
        <v>73</v>
      </c>
      <c r="C17" s="18" t="s">
        <v>43</v>
      </c>
      <c r="D17" s="12">
        <v>1922546</v>
      </c>
      <c r="E17" s="13" t="s">
        <v>74</v>
      </c>
      <c r="F17" s="14" t="s">
        <v>48</v>
      </c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17">
        <v>16</v>
      </c>
      <c r="B18" s="19" t="s">
        <v>75</v>
      </c>
      <c r="C18" s="18" t="s">
        <v>43</v>
      </c>
      <c r="D18" s="12">
        <v>1216745</v>
      </c>
      <c r="E18" s="13" t="s">
        <v>72</v>
      </c>
      <c r="F18" s="14" t="s">
        <v>48</v>
      </c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7">
        <v>17</v>
      </c>
      <c r="B19" s="17" t="s">
        <v>76</v>
      </c>
      <c r="C19" s="18" t="s">
        <v>43</v>
      </c>
      <c r="D19" s="12">
        <v>1184756</v>
      </c>
      <c r="E19" s="13" t="s">
        <v>77</v>
      </c>
      <c r="F19" s="14" t="s">
        <v>78</v>
      </c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5">
        <v>18</v>
      </c>
      <c r="B20" s="15" t="s">
        <v>79</v>
      </c>
      <c r="C20" s="20" t="s">
        <v>38</v>
      </c>
      <c r="D20" s="12">
        <v>446083</v>
      </c>
      <c r="E20" s="13" t="s">
        <v>80</v>
      </c>
      <c r="F20" s="14" t="s">
        <v>81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5">
        <v>19</v>
      </c>
      <c r="B21" s="15" t="s">
        <v>82</v>
      </c>
      <c r="C21" s="20" t="s">
        <v>38</v>
      </c>
      <c r="D21" s="12">
        <v>450619</v>
      </c>
      <c r="E21" s="13" t="s">
        <v>83</v>
      </c>
      <c r="F21" s="14" t="s">
        <v>84</v>
      </c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5">
        <v>20</v>
      </c>
      <c r="B22" s="15" t="s">
        <v>85</v>
      </c>
      <c r="C22" s="20" t="s">
        <v>38</v>
      </c>
      <c r="D22" s="12" t="s">
        <v>86</v>
      </c>
      <c r="E22" s="13" t="s">
        <v>87</v>
      </c>
      <c r="F22" s="14" t="s">
        <v>84</v>
      </c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21">
        <v>21</v>
      </c>
      <c r="B23" s="21" t="s">
        <v>88</v>
      </c>
      <c r="C23" s="22" t="s">
        <v>89</v>
      </c>
      <c r="D23" s="12" t="s">
        <v>90</v>
      </c>
      <c r="E23" s="13" t="s">
        <v>91</v>
      </c>
      <c r="F23" s="14" t="s">
        <v>45</v>
      </c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75" customHeight="1" x14ac:dyDescent="0.25">
      <c r="A24" s="290"/>
      <c r="B24" s="286"/>
      <c r="C24" s="23"/>
      <c r="D24" s="23"/>
      <c r="E24" s="2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6"/>
      <c r="B25" s="291" t="s">
        <v>92</v>
      </c>
      <c r="C25" s="292"/>
      <c r="D25" s="292"/>
      <c r="E25" s="29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A26" s="6"/>
      <c r="B26" s="292"/>
      <c r="C26" s="292"/>
      <c r="D26" s="292"/>
      <c r="E26" s="29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6"/>
      <c r="B27" s="292"/>
      <c r="C27" s="292"/>
      <c r="D27" s="292"/>
      <c r="E27" s="29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6"/>
      <c r="B28" s="292"/>
      <c r="C28" s="292"/>
      <c r="D28" s="292"/>
      <c r="E28" s="29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6"/>
      <c r="B29" s="292"/>
      <c r="C29" s="292"/>
      <c r="D29" s="292"/>
      <c r="E29" s="29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" x14ac:dyDescent="0.2">
      <c r="A30" s="6"/>
      <c r="B30" s="292"/>
      <c r="C30" s="292"/>
      <c r="D30" s="292"/>
      <c r="E30" s="29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</sheetData>
  <autoFilter ref="A2:E18">
    <sortState ref="A2:E18">
      <sortCondition ref="A2:A18"/>
      <sortCondition ref="B2:B18"/>
    </sortState>
  </autoFilter>
  <customSheetViews>
    <customSheetView guid="{48F5A7F4-91F7-4998-9995-C593ED26FEB2}" filter="1" showAutoFilter="1">
      <pageMargins left="0.511811024" right="0.511811024" top="0.78740157499999996" bottom="0.78740157499999996" header="0.31496062000000002" footer="0.31496062000000002"/>
      <autoFilter ref="A2:E18">
        <sortState ref="A2:E18">
          <sortCondition ref="B2:B18"/>
        </sortState>
      </autoFilter>
    </customSheetView>
  </customSheetViews>
  <mergeCells count="3">
    <mergeCell ref="A1:F1"/>
    <mergeCell ref="A24:B24"/>
    <mergeCell ref="B25:E3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AI724"/>
  <sheetViews>
    <sheetView workbookViewId="0"/>
  </sheetViews>
  <sheetFormatPr defaultColWidth="12.5703125" defaultRowHeight="15.75" customHeight="1" x14ac:dyDescent="0.2"/>
  <cols>
    <col min="1" max="1" width="18.28515625" customWidth="1"/>
    <col min="2" max="2" width="27" customWidth="1"/>
    <col min="3" max="3" width="28.42578125" customWidth="1"/>
    <col min="4" max="4" width="23.85546875" customWidth="1"/>
    <col min="5" max="5" width="28.85546875" customWidth="1"/>
    <col min="6" max="6" width="17" customWidth="1"/>
    <col min="7" max="7" width="29.140625" customWidth="1"/>
  </cols>
  <sheetData>
    <row r="1" spans="1:35" x14ac:dyDescent="0.25">
      <c r="A1" s="25" t="s">
        <v>93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x14ac:dyDescent="0.25">
      <c r="A2" s="293" t="s">
        <v>94</v>
      </c>
      <c r="B2" s="294"/>
      <c r="C2" s="294"/>
      <c r="D2" s="294"/>
      <c r="E2" s="294"/>
      <c r="F2" s="295"/>
      <c r="G2" s="29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71.25" customHeight="1" x14ac:dyDescent="0.25">
      <c r="A3" s="297" t="s">
        <v>95</v>
      </c>
      <c r="B3" s="298"/>
      <c r="C3" s="298"/>
      <c r="D3" s="298"/>
      <c r="E3" s="298"/>
      <c r="F3" s="299"/>
      <c r="G3" s="300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x14ac:dyDescent="0.25">
      <c r="A4" s="27"/>
      <c r="B4" s="28"/>
      <c r="C4" s="301" t="s">
        <v>96</v>
      </c>
      <c r="D4" s="302"/>
      <c r="E4" s="303" t="s">
        <v>97</v>
      </c>
      <c r="F4" s="286"/>
      <c r="G4" s="29" t="s">
        <v>98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63" x14ac:dyDescent="0.25">
      <c r="A5" s="30" t="s">
        <v>99</v>
      </c>
      <c r="B5" s="31" t="s">
        <v>100</v>
      </c>
      <c r="C5" s="31" t="s">
        <v>101</v>
      </c>
      <c r="D5" s="31" t="s">
        <v>102</v>
      </c>
      <c r="E5" s="32" t="s">
        <v>103</v>
      </c>
      <c r="F5" s="32" t="s">
        <v>104</v>
      </c>
      <c r="G5" s="32" t="s">
        <v>105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ht="126" x14ac:dyDescent="0.25">
      <c r="A6" s="33">
        <v>1</v>
      </c>
      <c r="B6" s="34" t="str">
        <f>ENGENHEIRO!$C17</f>
        <v>ENGENHEIRO CIVIL</v>
      </c>
      <c r="C6" s="34" t="str">
        <f>ENGENHEIRO!$C13</f>
        <v>SENGE-DF - CNPJ n.00.412.403/0001-48</v>
      </c>
      <c r="D6" s="34" t="str">
        <f>ENGENHEIRO!$C12</f>
        <v>SINDUSCON - CNPJ n. 00.031.716/0001-56,</v>
      </c>
      <c r="E6" s="35">
        <v>10302</v>
      </c>
      <c r="F6" s="36" t="s">
        <v>106</v>
      </c>
      <c r="G6" s="37" t="s">
        <v>36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126" x14ac:dyDescent="0.25">
      <c r="A7" s="33">
        <v>2</v>
      </c>
      <c r="B7" s="34" t="str">
        <f>'ENCARREGADO GERAL'!$C17</f>
        <v>Encarregado Técnico Industrial (ELETROTÉCNICA)</v>
      </c>
      <c r="C7" s="34" t="str">
        <f>'ENCARREGADO GERAL'!$C13</f>
        <v xml:space="preserve"> SINTEC-DF- CNPJ n. 01.006.908/0001-75</v>
      </c>
      <c r="D7" s="34" t="str">
        <f>'ENCARREGADO GERAL'!$C12</f>
        <v>SEAC-DF - CNPJ n. 00.438.770/0001-10</v>
      </c>
      <c r="E7" s="38">
        <v>3658.13</v>
      </c>
      <c r="F7" s="36" t="s">
        <v>107</v>
      </c>
      <c r="G7" s="37" t="s">
        <v>41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94.5" x14ac:dyDescent="0.25">
      <c r="A8" s="33">
        <v>3</v>
      </c>
      <c r="B8" s="34" t="str">
        <f>'MARCENEIRO-IN 05-2017'!C17</f>
        <v xml:space="preserve">MARCENEIRO </v>
      </c>
      <c r="C8" s="34" t="str">
        <f>'MARCENEIRO-IN 05-2017'!C13</f>
        <v>DF-SINDISERVICOS/DF - CNPJ n. 00.530.626/0001-00</v>
      </c>
      <c r="D8" s="34" t="str">
        <f>'MARCENEIRO-IN 05-2017'!C12</f>
        <v>SEAC-DF - CNPJ n. 00.438.770/0001-10</v>
      </c>
      <c r="E8" s="35">
        <v>2091.6799999999998</v>
      </c>
      <c r="F8" s="36">
        <v>836</v>
      </c>
      <c r="G8" s="37" t="s">
        <v>45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ht="94.5" x14ac:dyDescent="0.25">
      <c r="A9" s="33">
        <v>4</v>
      </c>
      <c r="B9" s="34" t="str">
        <f>'BOMBEIRO HIDRÁULICO-IN 05-2017'!C17</f>
        <v xml:space="preserve">BOMBEIRO HIDRÁULICO </v>
      </c>
      <c r="C9" s="34" t="str">
        <f>'BOMBEIRO HIDRÁULICO-IN 05-2017'!C13</f>
        <v>DF-SINDISERVICOS/DF - CNPJ n. 00.530.626/0001-00</v>
      </c>
      <c r="D9" s="34" t="str">
        <f>'BOMBEIRO HIDRÁULICO-IN 05-2017'!C12</f>
        <v>SEAC-DF - CNPJ n. 00.438.770/0001-10</v>
      </c>
      <c r="E9" s="38">
        <v>2091.6799999999998</v>
      </c>
      <c r="F9" s="36">
        <v>836</v>
      </c>
      <c r="G9" s="37" t="s">
        <v>48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94.5" x14ac:dyDescent="0.25">
      <c r="A10" s="33">
        <v>5</v>
      </c>
      <c r="B10" s="34" t="str">
        <f>'ELETRICISTA-ESCALA NORMAL'!C17</f>
        <v xml:space="preserve">ELETRICISTA </v>
      </c>
      <c r="C10" s="34" t="str">
        <f>'ELETRICISTA-ESCALA NORMAL'!C13</f>
        <v>DF-SINDISERVICOS/DF - CNPJ n. 00.530.626/0001-00</v>
      </c>
      <c r="D10" s="34" t="str">
        <f>'ELETRICISTA-ESCALA NORMAL'!C12</f>
        <v>SEAC-DF - CNPJ n. 00.438.770/0001-10</v>
      </c>
      <c r="E10" s="35">
        <v>2091.6799999999998</v>
      </c>
      <c r="F10" s="36">
        <v>836</v>
      </c>
      <c r="G10" s="37" t="s">
        <v>51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94.5" x14ac:dyDescent="0.25">
      <c r="A11" s="33">
        <v>6</v>
      </c>
      <c r="B11" s="34" t="str">
        <f>'TÉCNICO EM SEGURANÇA DO TRABAHL'!C17</f>
        <v>TÉCNICO EM SEGURANÇA DO TRABALHO</v>
      </c>
      <c r="C11" s="34" t="str">
        <f>'TÉCNICO EM SEGURANÇA DO TRABAHL'!C13</f>
        <v>DF-SINDISERVICOS/DF - CNPJ n. 00.530.626/0001-00</v>
      </c>
      <c r="D11" s="34" t="str">
        <f>'TÉCNICO EM SEGURANÇA DO TRABAHL'!C12</f>
        <v>SEAC-DF - CNPJ n. 00.438.770/0001-10</v>
      </c>
      <c r="E11" s="38">
        <v>2833.5</v>
      </c>
      <c r="F11" s="36">
        <v>836</v>
      </c>
      <c r="G11" s="37" t="s">
        <v>108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ht="94.5" x14ac:dyDescent="0.25">
      <c r="A12" s="33">
        <v>7</v>
      </c>
      <c r="B12" s="34" t="str">
        <f>'ELETRICISTA-PLANTONISTA DIURNO'!C17</f>
        <v>ELETRICISTA  PLANTONISTA-DIURNO</v>
      </c>
      <c r="C12" s="34" t="str">
        <f>'ELETRICISTA-PLANTONISTA DIURNO'!C13</f>
        <v>DF-SINDISERVICOS/DF - CNPJ n. 00.530.626/0001-00</v>
      </c>
      <c r="D12" s="34" t="str">
        <f>'ELETRICISTA-PLANTONISTA DIURNO'!C12</f>
        <v>SEAC-DF - CNPJ n. 00.438.770/0001-10</v>
      </c>
      <c r="E12" s="35">
        <v>2091.6799999999998</v>
      </c>
      <c r="F12" s="36">
        <v>836</v>
      </c>
      <c r="G12" s="37" t="s">
        <v>56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ht="94.5" x14ac:dyDescent="0.25">
      <c r="A13" s="33">
        <v>8</v>
      </c>
      <c r="B13" s="34" t="str">
        <f>'ELETRICISTA-PLANTONISTA NOTURNO'!C17</f>
        <v>ELETRICISTA PLATONISTA-NOTURNO</v>
      </c>
      <c r="C13" s="34" t="str">
        <f>'ELETRICISTA-PLANTONISTA NOTURNO'!C13</f>
        <v>DF-SINDISERVICOS/DF - CNPJ n. 00.530.626/0001-00</v>
      </c>
      <c r="D13" s="34" t="str">
        <f>'ELETRICISTA-PLANTONISTA NOTURNO'!C12</f>
        <v>SEAC-DF - CNPJ n. 00.438.770/0001-10</v>
      </c>
      <c r="E13" s="38">
        <v>2091.6799999999998</v>
      </c>
      <c r="F13" s="36">
        <v>836</v>
      </c>
      <c r="G13" s="37" t="s">
        <v>58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ht="94.5" x14ac:dyDescent="0.25">
      <c r="A14" s="33">
        <v>9</v>
      </c>
      <c r="B14" s="34" t="str">
        <f>'ASSISTENTE ADMINISTRATIVO'!C17</f>
        <v>ASSISTENTE ADMINISTRATIVO</v>
      </c>
      <c r="C14" s="34" t="str">
        <f>'ASSISTENTE ADMINISTRATIVO'!C13</f>
        <v>DF-SINDISERVICOS/DF - CNPJ n. 00.530.626/0001-00</v>
      </c>
      <c r="D14" s="34" t="str">
        <f>'ASSISTENTE ADMINISTRATIVO'!C12</f>
        <v>SEAC-DF - CNPJ n. 00.438.770/0001-10</v>
      </c>
      <c r="E14" s="35">
        <v>2091.6799999999998</v>
      </c>
      <c r="F14" s="36">
        <v>836</v>
      </c>
      <c r="G14" s="37" t="s">
        <v>48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94.5" x14ac:dyDescent="0.25">
      <c r="A15" s="33">
        <v>10</v>
      </c>
      <c r="B15" s="34" t="str">
        <f>ALMOXARIFE!C17</f>
        <v>ALMOXARIFE</v>
      </c>
      <c r="C15" s="34" t="str">
        <f>ALMOXARIFE!C13</f>
        <v>DF-SINDISERVICOS/DF - CNPJ n. 00.530.626/0001-00</v>
      </c>
      <c r="D15" s="34" t="str">
        <f>ALMOXARIFE!C12</f>
        <v>SEAC-DF - CNPJ n. 00.438.770/0001-10</v>
      </c>
      <c r="E15" s="38">
        <v>2091.6799999999998</v>
      </c>
      <c r="F15" s="36">
        <v>836</v>
      </c>
      <c r="G15" s="37" t="s">
        <v>48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ht="94.5" x14ac:dyDescent="0.25">
      <c r="A16" s="33">
        <v>11</v>
      </c>
      <c r="B16" s="34" t="str">
        <f>PEDREIRO!C17</f>
        <v>PEDREIRO</v>
      </c>
      <c r="C16" s="34" t="str">
        <f>PEDREIRO!C13</f>
        <v>DF-SINDISERVICOS/DF - CNPJ n. 00.530.626/0001-00</v>
      </c>
      <c r="D16" s="34" t="str">
        <f>PEDREIRO!C12</f>
        <v>SEAC-DF - CNPJ n. 00.438.770/0001-10</v>
      </c>
      <c r="E16" s="35">
        <v>2091.6799999999998</v>
      </c>
      <c r="F16" s="36">
        <v>836</v>
      </c>
      <c r="G16" s="37" t="s">
        <v>48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ht="94.5" x14ac:dyDescent="0.25">
      <c r="A17" s="33">
        <v>12</v>
      </c>
      <c r="B17" s="34" t="str">
        <f>PINTOR!C17</f>
        <v>PINTOR</v>
      </c>
      <c r="C17" s="34" t="str">
        <f>PINTOR!C13</f>
        <v>DF-SINDISERVICOS/DF - CNPJ n. 00.530.626/0001-00</v>
      </c>
      <c r="D17" s="34" t="str">
        <f>PINTOR!C12</f>
        <v>SEAC-DF - CNPJ n. 00.438.770/0001-10</v>
      </c>
      <c r="E17" s="38">
        <v>2091.6799999999998</v>
      </c>
      <c r="F17" s="36">
        <v>836</v>
      </c>
      <c r="G17" s="37" t="s">
        <v>48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ht="94.5" x14ac:dyDescent="0.25">
      <c r="A18" s="33">
        <v>13</v>
      </c>
      <c r="B18" s="34" t="str">
        <f>SERRALHEIRO!C17</f>
        <v>SERRALHEIRO</v>
      </c>
      <c r="C18" s="34" t="str">
        <f>SERRALHEIRO!C13</f>
        <v>DF-SINDISERVICOS/DF - CNPJ n. 00.530.626/0001-00</v>
      </c>
      <c r="D18" s="34" t="str">
        <f>SERRALHEIRO!C12</f>
        <v>SEAC-DF - CNPJ n. 00.438.770/0001-10</v>
      </c>
      <c r="E18" s="35">
        <v>2091.6799999999998</v>
      </c>
      <c r="F18" s="36">
        <v>836</v>
      </c>
      <c r="G18" s="37" t="s">
        <v>48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94.5" x14ac:dyDescent="0.25">
      <c r="A19" s="33">
        <v>14</v>
      </c>
      <c r="B19" s="34" t="str">
        <f>CHAVEIRO!C17</f>
        <v>CHAVEIRO</v>
      </c>
      <c r="C19" s="34" t="str">
        <f>CHAVEIRO!C13</f>
        <v>DF-SINDISERVICOS/DF - CNPJ n. 00.530.626/0001-00</v>
      </c>
      <c r="D19" s="34" t="str">
        <f>CHAVEIRO!C12</f>
        <v>SEAC-DF - CNPJ n. 00.438.770/0001-10</v>
      </c>
      <c r="E19" s="38">
        <v>1517.84</v>
      </c>
      <c r="F19" s="36">
        <v>836</v>
      </c>
      <c r="G19" s="37" t="s">
        <v>48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ht="94.5" x14ac:dyDescent="0.25">
      <c r="A20" s="33">
        <v>15</v>
      </c>
      <c r="B20" s="34" t="str">
        <f>VIDRACEIRO!C17</f>
        <v>VIDRACEIRO</v>
      </c>
      <c r="C20" s="34" t="str">
        <f>VIDRACEIRO!C13</f>
        <v>DF-SINDISERVICOS/DF - CNPJ n. 00.530.626/0001-00</v>
      </c>
      <c r="D20" s="34" t="str">
        <f>VIDRACEIRO!C12</f>
        <v>SEAC-DF - CNPJ n. 00.438.770/0001-10</v>
      </c>
      <c r="E20" s="35">
        <v>1833.62</v>
      </c>
      <c r="F20" s="36">
        <v>836</v>
      </c>
      <c r="G20" s="37" t="s">
        <v>48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ht="94.5" x14ac:dyDescent="0.25">
      <c r="A21" s="33">
        <v>16</v>
      </c>
      <c r="B21" s="34" t="str">
        <f>'TÉCNICO EM PERSIANAS'!C17</f>
        <v xml:space="preserve">TÉCNICO EM PERSIANAS </v>
      </c>
      <c r="C21" s="34" t="str">
        <f>'TÉCNICO EM PERSIANAS'!C13</f>
        <v>DF-SINDISERVICOS/DF - CNPJ n. 00.530.626/0001-00</v>
      </c>
      <c r="D21" s="34" t="str">
        <f>'TÉCNICO EM PERSIANAS'!C12</f>
        <v>SEAC-DF - CNPJ n. 00.438.770/0001-10</v>
      </c>
      <c r="E21" s="38">
        <v>2091.6799999999998</v>
      </c>
      <c r="F21" s="36">
        <v>836</v>
      </c>
      <c r="G21" s="37" t="s">
        <v>48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ht="31.5" x14ac:dyDescent="0.25">
      <c r="A22" s="33">
        <v>17</v>
      </c>
      <c r="B22" s="34" t="str">
        <f>AJUDANTE!C17</f>
        <v xml:space="preserve">AJUDANTE </v>
      </c>
      <c r="C22" s="34" t="str">
        <f>AJUDANTE!C13</f>
        <v>DF-SINDISERVICOS/DF - CNPJ n. 00.530.626/0001-00</v>
      </c>
      <c r="D22" s="34" t="str">
        <f>AJUDANTE!C12</f>
        <v>SEAC-DF - CNPJ n. 00.438.770/0001-10</v>
      </c>
      <c r="E22" s="35">
        <v>1416.75</v>
      </c>
      <c r="F22" s="36">
        <v>836</v>
      </c>
      <c r="G22" s="37" t="s">
        <v>78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ht="78.75" x14ac:dyDescent="0.25">
      <c r="A23" s="33">
        <v>18</v>
      </c>
      <c r="B23" s="34" t="str">
        <f>'TÉCNICO DE EDIFICAÇÕES'!C17</f>
        <v>TÉCNICO ORÇAMENTISTA (TÉCNICO EM EDIFICAÇÕES)</v>
      </c>
      <c r="C23" s="34" t="str">
        <f>'TÉCNICO DE EDIFICAÇÕES'!C13</f>
        <v xml:space="preserve"> SINTEC-DF- CNPJ n. 01.006.908/0001-75</v>
      </c>
      <c r="D23" s="34" t="str">
        <f>'TÉCNICO DE EDIFICAÇÕES'!C12</f>
        <v>SEAC-DF - CNPJ n. 00.438.770/0001-10</v>
      </c>
      <c r="E23" s="38">
        <v>2978.92</v>
      </c>
      <c r="F23" s="36">
        <v>847</v>
      </c>
      <c r="G23" s="37" t="s">
        <v>81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10.25" x14ac:dyDescent="0.25">
      <c r="A24" s="33">
        <v>19</v>
      </c>
      <c r="B24" s="34" t="str">
        <f>'TÉCNICO EM REDE DE COMPUTADORES'!C17</f>
        <v xml:space="preserve">TÉCNICO EM REDE DE COMPUTADORES </v>
      </c>
      <c r="C24" s="34" t="str">
        <f>'TÉCNICO EM REDE DE COMPUTADORES'!C13</f>
        <v xml:space="preserve"> SINTEC-DF- CNPJ n. 01.006.908/0001-75</v>
      </c>
      <c r="D24" s="34" t="str">
        <f>'TÉCNICO EM REDE DE COMPUTADORES'!C12</f>
        <v>SEAC-DF - CNPJ n. 00.438.770/0001-10</v>
      </c>
      <c r="E24" s="35">
        <v>2978.92</v>
      </c>
      <c r="F24" s="36">
        <v>847</v>
      </c>
      <c r="G24" s="37" t="s">
        <v>84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10.25" x14ac:dyDescent="0.25">
      <c r="A25" s="33">
        <v>20</v>
      </c>
      <c r="B25" s="34" t="str">
        <f>'TÉCNICO DE AR CONDICIONADO '!C17</f>
        <v>TÉCNICO DE AR CONDICIONADO DE JANELA</v>
      </c>
      <c r="C25" s="34" t="str">
        <f>'TÉCNICO DE AR CONDICIONADO '!C13</f>
        <v xml:space="preserve"> SINTEC-DF- CNPJ n. 01.006.908/0001-75</v>
      </c>
      <c r="D25" s="34" t="str">
        <f>'TÉCNICO DE AR CONDICIONADO '!C12</f>
        <v>SEAC-DF - CNPJ n. 00.438.770/0001-10</v>
      </c>
      <c r="E25" s="38">
        <v>2978.92</v>
      </c>
      <c r="F25" s="36">
        <v>847</v>
      </c>
      <c r="G25" s="37" t="s">
        <v>84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94.5" x14ac:dyDescent="0.25">
      <c r="A26" s="33">
        <v>21</v>
      </c>
      <c r="B26" s="34" t="str">
        <f>'OFICIAL- AR CONDICIONADO CENTRA'!C17</f>
        <v>OFICIAL- AR CONDICIONADO ENTRAL</v>
      </c>
      <c r="C26" s="34" t="str">
        <f>'OFICIAL- AR CONDICIONADO CENTRA'!C13</f>
        <v xml:space="preserve"> SINDUSCON - DF - CNPJ n. 00.031.716/0001-56</v>
      </c>
      <c r="D26" s="34" t="str">
        <f>'OFICIAL- AR CONDICIONADO CENTRA'!C12</f>
        <v xml:space="preserve">STICOMBE - CNPJ n. 00.033.357/0001-76 </v>
      </c>
      <c r="E26" s="35">
        <v>2103.1999999999998</v>
      </c>
      <c r="F26" s="36">
        <v>462</v>
      </c>
      <c r="G26" s="37" t="s">
        <v>45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x14ac:dyDescent="0.25">
      <c r="A27" s="27"/>
      <c r="B27" s="27"/>
      <c r="C27" s="27" t="s">
        <v>109</v>
      </c>
      <c r="D27" s="27" t="s">
        <v>109</v>
      </c>
      <c r="E27" s="39"/>
      <c r="F27" s="4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58.5" customHeight="1" x14ac:dyDescent="0.25">
      <c r="A28" s="304" t="s">
        <v>110</v>
      </c>
      <c r="B28" s="305"/>
      <c r="C28" s="305"/>
      <c r="D28" s="305"/>
      <c r="E28" s="305"/>
      <c r="F28" s="306"/>
      <c r="G28" s="30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272.25" customHeight="1" x14ac:dyDescent="0.25">
      <c r="A29" s="308"/>
      <c r="B29" s="309"/>
      <c r="C29" s="309"/>
      <c r="D29" s="309"/>
      <c r="E29" s="309"/>
      <c r="F29" s="309"/>
      <c r="G29" s="310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1:35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1:35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1:35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1:35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1:35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1:35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35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1:35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1:35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1:35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1:35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1:35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1:35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1:35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1:35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1:35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1:35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1:35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1:35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1:35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1:35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35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1:35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1:35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1:35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1:35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1:35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1:35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1:35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1:35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1:35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1:35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1:35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1:35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1:35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1:35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35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1:35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1:35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1:35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1:35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1:35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1:35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1:35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1:35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1:35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1:35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1:35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1:35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1:35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1:35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35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1:35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1:35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1:35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1:35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1:35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1:35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1:35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1:35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1:35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1:35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1:35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1:35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1:35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1:35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35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1:35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1:35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1:35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1:35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1:35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1:35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1:35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1:35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1:35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1:35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1:35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1:35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1:35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1:35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35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1:35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1:35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1:35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1:35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1:35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1:35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1:35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1:35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1:35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1:35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1:35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1:35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1:35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1:35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35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1:35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1:35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1:35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1:35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1:35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1:35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1:35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1:35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1:35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1:35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1:35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1:35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1:35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1:35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35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1:35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1:35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1:35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1:35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1:35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1:35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1:35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1:35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1:35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1:35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1:35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1:35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1:35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1:35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35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1:35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1:35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1:35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1:35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1:35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1:35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1:35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1:35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1:35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1:35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1:35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1:35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1:35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1:35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35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1:35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1:35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1:35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1:35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1:35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1:35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1:35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spans="1:35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spans="1:35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spans="1:35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spans="1:35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spans="1:35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spans="1:35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spans="1:35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35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spans="1:35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spans="1:35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spans="1:35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spans="1:35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spans="1:35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spans="1:35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spans="1:35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spans="1:35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spans="1:35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spans="1:35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spans="1:35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spans="1:35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spans="1:35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spans="1:35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35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spans="1:35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spans="1:35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spans="1:35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spans="1:35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spans="1:35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spans="1:35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spans="1:35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spans="1:35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spans="1:35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spans="1:35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spans="1:35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spans="1:35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spans="1:35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spans="1:35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35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spans="1:35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spans="1:35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spans="1:35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spans="1:35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spans="1:35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spans="1:35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spans="1:35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spans="1:35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spans="1:35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spans="1:35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spans="1:35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spans="1:35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spans="1:35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spans="1:35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35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spans="1:35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spans="1:35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spans="1:35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spans="1:35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spans="1:35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spans="1:35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spans="1:35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spans="1:35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spans="1:35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spans="1:35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spans="1:35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spans="1:35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spans="1:35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spans="1:35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1:35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spans="1:35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spans="1:35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spans="1:35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spans="1:35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spans="1:35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spans="1:35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spans="1:35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spans="1:35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spans="1:35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spans="1:35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spans="1:35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spans="1:35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spans="1:35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spans="1:35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spans="1:35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spans="1:35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spans="1:35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spans="1:35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spans="1:35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spans="1:35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spans="1:35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spans="1:35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spans="1:35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spans="1:35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spans="1:35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spans="1:35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spans="1:35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spans="1:35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spans="1:35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spans="1:35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spans="1:35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spans="1:35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spans="1:35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spans="1:35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spans="1:35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spans="1:35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spans="1:35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spans="1:35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spans="1:35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spans="1:35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spans="1:35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spans="1:35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spans="1:35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spans="1:35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spans="1:35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spans="1:35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spans="1:35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spans="1:35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spans="1:35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spans="1:35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spans="1:35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spans="1:35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spans="1:35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spans="1:35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spans="1:35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spans="1:35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spans="1:35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spans="1:35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spans="1:35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spans="1:35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spans="1:35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spans="1:35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spans="1:35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spans="1:35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spans="1:35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spans="1:35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spans="1:35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spans="1:35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spans="1:35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spans="1:35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spans="1:35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spans="1:35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spans="1:35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spans="1:35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spans="1:35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spans="1:35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spans="1:35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spans="1:35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spans="1:35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spans="1:35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spans="1:35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spans="1:35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spans="1:35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spans="1:35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spans="1:35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spans="1:35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spans="1:35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spans="1:35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spans="1:35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spans="1:35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spans="1:35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spans="1:35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spans="1:35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spans="1:35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spans="1:35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spans="1:35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spans="1:35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spans="1:35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spans="1:35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spans="1:35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spans="1:35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spans="1:35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spans="1:35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spans="1:35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spans="1:35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spans="1:35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spans="1:35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spans="1:35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spans="1:35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spans="1:35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spans="1:35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spans="1:35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spans="1:35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spans="1:35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spans="1:35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spans="1:35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spans="1:35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spans="1:35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spans="1:35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spans="1:35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spans="1:35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spans="1:35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spans="1:35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spans="1:35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spans="1:35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spans="1:35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spans="1:35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spans="1:35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spans="1:35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spans="1:35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spans="1:35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spans="1:35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spans="1:35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spans="1:35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spans="1:35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spans="1:35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spans="1:35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spans="1:35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spans="1:35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spans="1:35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spans="1:35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spans="1:35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spans="1:35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spans="1:35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spans="1:35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spans="1:35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spans="1:35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spans="1:35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spans="1:35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spans="1:35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spans="1:35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spans="1:35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spans="1:35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spans="1:35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spans="1:35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spans="1:35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spans="1:35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spans="1:35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spans="1:35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spans="1:35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spans="1:35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spans="1:35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spans="1:35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spans="1:35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spans="1:35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spans="1:35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spans="1:35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spans="1:35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spans="1:35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spans="1:35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spans="1:35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spans="1:35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spans="1:35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spans="1:35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spans="1:35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spans="1:35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spans="1:35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spans="1:35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spans="1:35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spans="1:35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spans="1:35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spans="1:35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spans="1:35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spans="1:35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spans="1:35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spans="1:35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spans="1:35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spans="1:35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spans="1:35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spans="1:35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spans="1:35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spans="1:35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spans="1:35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spans="1:35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spans="1:35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spans="1:35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spans="1:35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spans="1:35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spans="1:35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spans="1:35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spans="1:35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spans="1:35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spans="1:35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spans="1:35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spans="1:35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spans="1:35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spans="1:35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spans="1:35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spans="1:35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spans="1:35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spans="1:35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spans="1:35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spans="1:35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spans="1:35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spans="1:35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spans="1:35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spans="1:35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spans="1:35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spans="1:35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spans="1:35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spans="1:35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spans="1:35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spans="1:35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spans="1:35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spans="1:35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spans="1:35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spans="1:35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spans="1:35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spans="1:35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spans="1:35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spans="1:35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spans="1:35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spans="1:35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spans="1:35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spans="1:35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spans="1:35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spans="1:35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spans="1:35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spans="1:35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spans="1:35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spans="1:35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spans="1:35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spans="1:35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spans="1:35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spans="1:35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spans="1:35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spans="1:35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spans="1:35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spans="1:35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spans="1:35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spans="1:35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spans="1:35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spans="1:35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spans="1:35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spans="1:35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spans="1:35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spans="1:35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spans="1:35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spans="1:35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spans="1:35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spans="1:35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spans="1:35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spans="1:35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spans="1:35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spans="1:35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spans="1:35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spans="1:35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1:35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spans="1:35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spans="1:35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spans="1:35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spans="1:35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spans="1:35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spans="1:35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</sheetData>
  <mergeCells count="5">
    <mergeCell ref="A2:G2"/>
    <mergeCell ref="A3:G3"/>
    <mergeCell ref="C4:D4"/>
    <mergeCell ref="E4:F4"/>
    <mergeCell ref="A28:G29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AO727"/>
  <sheetViews>
    <sheetView workbookViewId="0"/>
  </sheetViews>
  <sheetFormatPr defaultColWidth="12.5703125" defaultRowHeight="15.75" customHeight="1" x14ac:dyDescent="0.2"/>
  <cols>
    <col min="1" max="1" width="18.28515625" customWidth="1"/>
    <col min="2" max="2" width="27" customWidth="1"/>
    <col min="3" max="3" width="28.42578125" customWidth="1"/>
    <col min="4" max="4" width="23.85546875" customWidth="1"/>
    <col min="5" max="5" width="30.5703125" customWidth="1"/>
    <col min="6" max="6" width="28.85546875" customWidth="1"/>
    <col min="7" max="7" width="16.42578125" customWidth="1"/>
    <col min="8" max="8" width="18.42578125" customWidth="1"/>
    <col min="9" max="9" width="17" customWidth="1"/>
    <col min="10" max="10" width="16.42578125" customWidth="1"/>
    <col min="11" max="11" width="18.42578125" customWidth="1"/>
  </cols>
  <sheetData>
    <row r="1" spans="1:41" x14ac:dyDescent="0.25">
      <c r="A1" s="25" t="s">
        <v>93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x14ac:dyDescent="0.25">
      <c r="A2" s="293" t="s">
        <v>111</v>
      </c>
      <c r="B2" s="294"/>
      <c r="C2" s="294"/>
      <c r="D2" s="294"/>
      <c r="E2" s="294"/>
      <c r="F2" s="294"/>
      <c r="G2" s="294"/>
      <c r="H2" s="294"/>
      <c r="I2" s="294"/>
      <c r="J2" s="294"/>
      <c r="K2" s="31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71.25" customHeight="1" x14ac:dyDescent="0.25">
      <c r="A3" s="317" t="s">
        <v>112</v>
      </c>
      <c r="B3" s="318"/>
      <c r="C3" s="318"/>
      <c r="D3" s="318"/>
      <c r="E3" s="318"/>
      <c r="F3" s="318"/>
      <c r="G3" s="318"/>
      <c r="H3" s="318"/>
      <c r="I3" s="318"/>
      <c r="J3" s="318"/>
      <c r="K3" s="319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31.5" x14ac:dyDescent="0.25">
      <c r="A4" s="41" t="s">
        <v>99</v>
      </c>
      <c r="B4" s="42" t="s">
        <v>100</v>
      </c>
      <c r="C4" s="42" t="s">
        <v>101</v>
      </c>
      <c r="D4" s="42" t="s">
        <v>102</v>
      </c>
      <c r="E4" s="43" t="s">
        <v>113</v>
      </c>
      <c r="F4" s="43" t="s">
        <v>114</v>
      </c>
      <c r="G4" s="43" t="s">
        <v>115</v>
      </c>
      <c r="H4" s="43" t="s">
        <v>116</v>
      </c>
      <c r="I4" s="44" t="s">
        <v>117</v>
      </c>
      <c r="J4" s="44" t="s">
        <v>118</v>
      </c>
      <c r="K4" s="44" t="s">
        <v>119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ht="31.5" x14ac:dyDescent="0.25">
      <c r="A5" s="45">
        <v>1</v>
      </c>
      <c r="B5" s="46" t="str">
        <f>ENGENHEIRO!$C17</f>
        <v>ENGENHEIRO CIVIL</v>
      </c>
      <c r="C5" s="46" t="str">
        <f>ENGENHEIRO!$C13</f>
        <v>SENGE-DF - CNPJ n.00.412.403/0001-48</v>
      </c>
      <c r="D5" s="46" t="str">
        <f>ENGENHEIRO!$C12</f>
        <v>SINDUSCON - CNPJ n. 00.031.716/0001-56,</v>
      </c>
      <c r="E5" s="47" t="str">
        <f>ENGENHEIRO!C18</f>
        <v>ENGENHEIRO CIVIL</v>
      </c>
      <c r="F5" s="48">
        <f>ENGENHEIRO!D22</f>
        <v>10302</v>
      </c>
      <c r="G5" s="48">
        <f>ENGENHEIRO!D120</f>
        <v>24031.637210292494</v>
      </c>
      <c r="H5" s="48">
        <f>ENGENHEIRO!D121</f>
        <v>288379.64652350993</v>
      </c>
      <c r="I5" s="49">
        <f>ENGENHEIRO!D122</f>
        <v>1</v>
      </c>
      <c r="J5" s="50">
        <f t="shared" ref="J5:J25" si="0">G5*I5</f>
        <v>24031.637210292494</v>
      </c>
      <c r="K5" s="51">
        <f t="shared" ref="K5:K25" si="1">J5*12</f>
        <v>288379.64652350993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ht="47.25" x14ac:dyDescent="0.25">
      <c r="A6" s="52">
        <v>2</v>
      </c>
      <c r="B6" s="53" t="str">
        <f>'ENCARREGADO GERAL'!$C17</f>
        <v>Encarregado Técnico Industrial (ELETROTÉCNICA)</v>
      </c>
      <c r="C6" s="53" t="str">
        <f>'ENCARREGADO GERAL'!$C13</f>
        <v xml:space="preserve"> SINTEC-DF- CNPJ n. 01.006.908/0001-75</v>
      </c>
      <c r="D6" s="53" t="str">
        <f>'ENCARREGADO GERAL'!$C12</f>
        <v>SEAC-DF - CNPJ n. 00.438.770/0001-10</v>
      </c>
      <c r="E6" s="47" t="str">
        <f>'ENCARREGADO GERAL'!C18</f>
        <v>1. Encarregado Técnico Industrial (ELETROTÉCNICA)</v>
      </c>
      <c r="F6" s="48">
        <f>'ENCARREGADO GERAL'!D22</f>
        <v>3658.13</v>
      </c>
      <c r="G6" s="48">
        <f>'ENCARREGADO GERAL'!D120</f>
        <v>10384.465073075597</v>
      </c>
      <c r="H6" s="48">
        <f>'ENCARREGADO GERAL'!D121</f>
        <v>124613.58087690716</v>
      </c>
      <c r="I6" s="49">
        <f>'ENCARREGADO GERAL'!D122</f>
        <v>2</v>
      </c>
      <c r="J6" s="50">
        <f t="shared" si="0"/>
        <v>20768.930146151193</v>
      </c>
      <c r="K6" s="51">
        <f t="shared" si="1"/>
        <v>249227.16175381432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ht="31.5" x14ac:dyDescent="0.25">
      <c r="A7" s="54">
        <v>3</v>
      </c>
      <c r="B7" s="55" t="str">
        <f>'MARCENEIRO-IN 05-2017'!C17</f>
        <v xml:space="preserve">MARCENEIRO </v>
      </c>
      <c r="C7" s="55" t="str">
        <f>'MARCENEIRO-IN 05-2017'!C13</f>
        <v>DF-SINDISERVICOS/DF - CNPJ n. 00.530.626/0001-00</v>
      </c>
      <c r="D7" s="55" t="str">
        <f>'MARCENEIRO-IN 05-2017'!C12</f>
        <v>SEAC-DF - CNPJ n. 00.438.770/0001-10</v>
      </c>
      <c r="E7" s="47" t="str">
        <f>'MARCENEIRO-IN 05-2017'!C18</f>
        <v xml:space="preserve">MARCEIRO </v>
      </c>
      <c r="F7" s="56">
        <f>'MARCENEIRO-IN 05-2017'!D22</f>
        <v>2091.6799999999998</v>
      </c>
      <c r="G7" s="48">
        <f>'MARCENEIRO-IN 05-2017'!$D120</f>
        <v>6729.6847624089287</v>
      </c>
      <c r="H7" s="48">
        <f>'MARCENEIRO-IN 05-2017'!$D121</f>
        <v>80756.217148907148</v>
      </c>
      <c r="I7" s="49">
        <f>'MARCENEIRO-IN 05-2017'!$D122</f>
        <v>3</v>
      </c>
      <c r="J7" s="50">
        <f t="shared" si="0"/>
        <v>20189.054287226787</v>
      </c>
      <c r="K7" s="51">
        <f t="shared" si="1"/>
        <v>242268.65144672146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31.5" x14ac:dyDescent="0.25">
      <c r="A8" s="54">
        <v>4</v>
      </c>
      <c r="B8" s="55" t="str">
        <f>'BOMBEIRO HIDRÁULICO-IN 05-2017'!C17</f>
        <v xml:space="preserve">BOMBEIRO HIDRÁULICO </v>
      </c>
      <c r="C8" s="55" t="str">
        <f>'BOMBEIRO HIDRÁULICO-IN 05-2017'!C13</f>
        <v>DF-SINDISERVICOS/DF - CNPJ n. 00.530.626/0001-00</v>
      </c>
      <c r="D8" s="55" t="str">
        <f>'BOMBEIRO HIDRÁULICO-IN 05-2017'!C12</f>
        <v>SEAC-DF - CNPJ n. 00.438.770/0001-10</v>
      </c>
      <c r="E8" s="47" t="str">
        <f>'BOMBEIRO HIDRÁULICO-IN 05-2017'!C18</f>
        <v>BOMBEIRO HIDRÁULICO</v>
      </c>
      <c r="F8" s="56">
        <f>'BOMBEIRO HIDRÁULICO-IN 05-2017'!D22</f>
        <v>2091.6799999999998</v>
      </c>
      <c r="G8" s="48">
        <f>'BOMBEIRO HIDRÁULICO-IN 05-2017'!$D120</f>
        <v>6729.6847624089287</v>
      </c>
      <c r="H8" s="48">
        <f>'BOMBEIRO HIDRÁULICO-IN 05-2017'!$D121</f>
        <v>80756.217148907148</v>
      </c>
      <c r="I8" s="49">
        <f>'BOMBEIRO HIDRÁULICO-IN 05-2017'!$D122</f>
        <v>2</v>
      </c>
      <c r="J8" s="50">
        <f t="shared" si="0"/>
        <v>13459.369524817857</v>
      </c>
      <c r="K8" s="51">
        <f t="shared" si="1"/>
        <v>161512.4342978143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ht="31.5" x14ac:dyDescent="0.25">
      <c r="A9" s="54">
        <v>5</v>
      </c>
      <c r="B9" s="55" t="str">
        <f>'ELETRICISTA-ESCALA NORMAL'!C17</f>
        <v xml:space="preserve">ELETRICISTA </v>
      </c>
      <c r="C9" s="55" t="str">
        <f>'ELETRICISTA-ESCALA NORMAL'!C13</f>
        <v>DF-SINDISERVICOS/DF - CNPJ n. 00.530.626/0001-00</v>
      </c>
      <c r="D9" s="55" t="str">
        <f>'ELETRICISTA-ESCALA NORMAL'!C12</f>
        <v>SEAC-DF - CNPJ n. 00.438.770/0001-10</v>
      </c>
      <c r="E9" s="47" t="str">
        <f>'ELETRICISTA-ESCALA NORMAL'!C18</f>
        <v xml:space="preserve">ELETRICISTA </v>
      </c>
      <c r="F9" s="56">
        <f>'ELETRICISTA-ESCALA NORMAL'!D22</f>
        <v>2091.6799999999998</v>
      </c>
      <c r="G9" s="48">
        <f>'ELETRICISTA-ESCALA NORMAL'!$D120</f>
        <v>6873.1122442868627</v>
      </c>
      <c r="H9" s="48">
        <f>'ELETRICISTA-ESCALA NORMAL'!$D121</f>
        <v>82477.346931442356</v>
      </c>
      <c r="I9" s="49">
        <f>'ELETRICISTA-ESCALA NORMAL'!$D122</f>
        <v>4</v>
      </c>
      <c r="J9" s="50">
        <f t="shared" si="0"/>
        <v>27492.448977147451</v>
      </c>
      <c r="K9" s="51">
        <f t="shared" si="1"/>
        <v>329909.38772576943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ht="31.5" x14ac:dyDescent="0.25">
      <c r="A10" s="54">
        <v>6</v>
      </c>
      <c r="B10" s="55" t="str">
        <f>'TÉCNICO EM SEGURANÇA DO TRABAHL'!C17</f>
        <v>TÉCNICO EM SEGURANÇA DO TRABALHO</v>
      </c>
      <c r="C10" s="55" t="str">
        <f>'TÉCNICO EM SEGURANÇA DO TRABAHL'!C13</f>
        <v>DF-SINDISERVICOS/DF - CNPJ n. 00.530.626/0001-00</v>
      </c>
      <c r="D10" s="55" t="str">
        <f>'TÉCNICO EM SEGURANÇA DO TRABAHL'!C12</f>
        <v>SEAC-DF - CNPJ n. 00.438.770/0001-10</v>
      </c>
      <c r="E10" s="47" t="str">
        <f>'TÉCNICO EM SEGURANÇA DO TRABAHL'!C18</f>
        <v>Encarregado de Turma de Manutenção e Reparos</v>
      </c>
      <c r="F10" s="56">
        <f>'TÉCNICO EM SEGURANÇA DO TRABAHL'!D22</f>
        <v>2833.5</v>
      </c>
      <c r="G10" s="48">
        <f>'TÉCNICO EM SEGURANÇA DO TRABAHL'!$D120</f>
        <v>8445.3953946117472</v>
      </c>
      <c r="H10" s="48">
        <f>'TÉCNICO EM SEGURANÇA DO TRABAHL'!$D121</f>
        <v>101344.74473534097</v>
      </c>
      <c r="I10" s="49">
        <f>'TÉCNICO EM SEGURANÇA DO TRABAHL'!$D122</f>
        <v>1</v>
      </c>
      <c r="J10" s="50">
        <f t="shared" si="0"/>
        <v>8445.3953946117472</v>
      </c>
      <c r="K10" s="51">
        <f t="shared" si="1"/>
        <v>101344.74473534097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ht="31.5" x14ac:dyDescent="0.25">
      <c r="A11" s="54">
        <v>7</v>
      </c>
      <c r="B11" s="55" t="str">
        <f>'ELETRICISTA-PLANTONISTA DIURNO'!C17</f>
        <v>ELETRICISTA  PLANTONISTA-DIURNO</v>
      </c>
      <c r="C11" s="55" t="str">
        <f>'ELETRICISTA-PLANTONISTA DIURNO'!C13</f>
        <v>DF-SINDISERVICOS/DF - CNPJ n. 00.530.626/0001-00</v>
      </c>
      <c r="D11" s="55" t="str">
        <f>'ELETRICISTA-PLANTONISTA DIURNO'!C12</f>
        <v>SEAC-DF - CNPJ n. 00.438.770/0001-10</v>
      </c>
      <c r="E11" s="47" t="str">
        <f>'ELETRICISTA-PLANTONISTA DIURNO'!C18</f>
        <v xml:space="preserve">ELETRICISTA  </v>
      </c>
      <c r="F11" s="56">
        <f>'ELETRICISTA-PLANTONISTA DIURNO'!D22</f>
        <v>2091.6799999999998</v>
      </c>
      <c r="G11" s="48">
        <f>'ELETRICISTA-PLANTONISTA DIURNO'!$D120</f>
        <v>6873.1122442868627</v>
      </c>
      <c r="H11" s="48">
        <f>'ELETRICISTA-PLANTONISTA DIURNO'!$D121</f>
        <v>82477.346931442356</v>
      </c>
      <c r="I11" s="49">
        <f>'ELETRICISTA-PLANTONISTA DIURNO'!$D122</f>
        <v>2</v>
      </c>
      <c r="J11" s="50">
        <f t="shared" si="0"/>
        <v>13746.224488573725</v>
      </c>
      <c r="K11" s="51">
        <f t="shared" si="1"/>
        <v>164954.69386288471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ht="31.5" x14ac:dyDescent="0.25">
      <c r="A12" s="54">
        <v>8</v>
      </c>
      <c r="B12" s="55" t="str">
        <f>'ELETRICISTA-PLANTONISTA NOTURNO'!C17</f>
        <v>ELETRICISTA PLATONISTA-NOTURNO</v>
      </c>
      <c r="C12" s="55" t="str">
        <f>'ELETRICISTA-PLANTONISTA NOTURNO'!C13</f>
        <v>DF-SINDISERVICOS/DF - CNPJ n. 00.530.626/0001-00</v>
      </c>
      <c r="D12" s="55" t="str">
        <f>'ELETRICISTA-PLANTONISTA NOTURNO'!C12</f>
        <v>SEAC-DF - CNPJ n. 00.438.770/0001-10</v>
      </c>
      <c r="E12" s="47" t="str">
        <f>'ELETRICISTA-PLANTONISTA NOTURNO'!C18</f>
        <v xml:space="preserve">ELETRICISTA </v>
      </c>
      <c r="F12" s="56">
        <f>'ELETRICISTA-PLANTONISTA NOTURNO'!D22</f>
        <v>2091.6799999999998</v>
      </c>
      <c r="G12" s="48">
        <f>'ELETRICISTA-PLANTONISTA NOTURNO'!$D120</f>
        <v>7732.0393814652516</v>
      </c>
      <c r="H12" s="48">
        <f>'ELETRICISTA-PLANTONISTA NOTURNO'!$D121</f>
        <v>92784.472577583016</v>
      </c>
      <c r="I12" s="49">
        <f>'ELETRICISTA-PLANTONISTA NOTURNO'!$D122</f>
        <v>2</v>
      </c>
      <c r="J12" s="50">
        <f t="shared" si="0"/>
        <v>15464.078762930503</v>
      </c>
      <c r="K12" s="51">
        <f t="shared" si="1"/>
        <v>185568.94515516603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ht="31.5" x14ac:dyDescent="0.25">
      <c r="A13" s="54">
        <v>9</v>
      </c>
      <c r="B13" s="55" t="str">
        <f>'ASSISTENTE ADMINISTRATIVO'!C17</f>
        <v>ASSISTENTE ADMINISTRATIVO</v>
      </c>
      <c r="C13" s="55" t="str">
        <f>'ASSISTENTE ADMINISTRATIVO'!C13</f>
        <v>DF-SINDISERVICOS/DF - CNPJ n. 00.530.626/0001-00</v>
      </c>
      <c r="D13" s="55" t="str">
        <f>'ASSISTENTE ADMINISTRATIVO'!C12</f>
        <v>SEAC-DF - CNPJ n. 00.438.770/0001-10</v>
      </c>
      <c r="E13" s="47" t="str">
        <f>'ASSISTENTE ADMINISTRATIVO'!C18</f>
        <v>ASSISTENTE ADMINISTRATIVO</v>
      </c>
      <c r="F13" s="56">
        <f>'ASSISTENTE ADMINISTRATIVO'!D22</f>
        <v>2091.6799999999998</v>
      </c>
      <c r="G13" s="48">
        <f>'ASSISTENTE ADMINISTRATIVO'!$D120</f>
        <v>6729.6847624089287</v>
      </c>
      <c r="H13" s="48">
        <f>'ASSISTENTE ADMINISTRATIVO'!$D121</f>
        <v>80756.217148907148</v>
      </c>
      <c r="I13" s="49">
        <f>'ASSISTENTE ADMINISTRATIVO'!$D122</f>
        <v>1</v>
      </c>
      <c r="J13" s="50">
        <f t="shared" si="0"/>
        <v>6729.6847624089287</v>
      </c>
      <c r="K13" s="51">
        <f t="shared" si="1"/>
        <v>80756.217148907148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31.5" x14ac:dyDescent="0.25">
      <c r="A14" s="54">
        <v>10</v>
      </c>
      <c r="B14" s="55" t="str">
        <f>ALMOXARIFE!C17</f>
        <v>ALMOXARIFE</v>
      </c>
      <c r="C14" s="55" t="str">
        <f>ALMOXARIFE!C13</f>
        <v>DF-SINDISERVICOS/DF - CNPJ n. 00.530.626/0001-00</v>
      </c>
      <c r="D14" s="55" t="str">
        <f>ALMOXARIFE!C12</f>
        <v>SEAC-DF - CNPJ n. 00.438.770/0001-10</v>
      </c>
      <c r="E14" s="47" t="str">
        <f>ALMOXARIFE!C18</f>
        <v>ALMOXARIFE</v>
      </c>
      <c r="F14" s="56">
        <f>ALMOXARIFE!D22</f>
        <v>2091.6799999999998</v>
      </c>
      <c r="G14" s="48">
        <f>ALMOXARIFE!$D120</f>
        <v>6729.6847624089287</v>
      </c>
      <c r="H14" s="48">
        <f>ALMOXARIFE!$D121</f>
        <v>80756.217148907148</v>
      </c>
      <c r="I14" s="49">
        <f>ALMOXARIFE!$D122</f>
        <v>1</v>
      </c>
      <c r="J14" s="50">
        <f t="shared" si="0"/>
        <v>6729.6847624089287</v>
      </c>
      <c r="K14" s="51">
        <f t="shared" si="1"/>
        <v>80756.217148907148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ht="31.5" x14ac:dyDescent="0.25">
      <c r="A15" s="54">
        <v>11</v>
      </c>
      <c r="B15" s="55" t="str">
        <f>PEDREIRO!C17</f>
        <v>PEDREIRO</v>
      </c>
      <c r="C15" s="55" t="str">
        <f>PEDREIRO!C13</f>
        <v>DF-SINDISERVICOS/DF - CNPJ n. 00.530.626/0001-00</v>
      </c>
      <c r="D15" s="55" t="str">
        <f>PEDREIRO!C12</f>
        <v>SEAC-DF - CNPJ n. 00.438.770/0001-10</v>
      </c>
      <c r="E15" s="47" t="str">
        <f>PEDREIRO!C18</f>
        <v>PEDREIRO</v>
      </c>
      <c r="F15" s="56">
        <f>PEDREIRO!D22</f>
        <v>2091.6799999999998</v>
      </c>
      <c r="G15" s="48">
        <f>PEDREIRO!$D120</f>
        <v>6729.6847624089287</v>
      </c>
      <c r="H15" s="48">
        <f>PEDREIRO!$D121</f>
        <v>80756.217148907148</v>
      </c>
      <c r="I15" s="49">
        <f>PEDREIRO!$D122</f>
        <v>1</v>
      </c>
      <c r="J15" s="50">
        <f t="shared" si="0"/>
        <v>6729.6847624089287</v>
      </c>
      <c r="K15" s="51">
        <f t="shared" si="1"/>
        <v>80756.217148907148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ht="31.5" x14ac:dyDescent="0.25">
      <c r="A16" s="54">
        <v>12</v>
      </c>
      <c r="B16" s="55" t="str">
        <f>PINTOR!C17</f>
        <v>PINTOR</v>
      </c>
      <c r="C16" s="55" t="str">
        <f>PINTOR!C13</f>
        <v>DF-SINDISERVICOS/DF - CNPJ n. 00.530.626/0001-00</v>
      </c>
      <c r="D16" s="55" t="str">
        <f>PINTOR!C12</f>
        <v>SEAC-DF - CNPJ n. 00.438.770/0001-10</v>
      </c>
      <c r="E16" s="47" t="str">
        <f>PINTOR!C18</f>
        <v>PINTOR</v>
      </c>
      <c r="F16" s="56">
        <f>PINTOR!D22</f>
        <v>2091.6799999999998</v>
      </c>
      <c r="G16" s="48">
        <f>PINTOR!$D120</f>
        <v>6729.6847624089287</v>
      </c>
      <c r="H16" s="48">
        <f>PINTOR!$D121</f>
        <v>80756.217148907148</v>
      </c>
      <c r="I16" s="49">
        <f>PINTOR!$D122</f>
        <v>1</v>
      </c>
      <c r="J16" s="50">
        <f t="shared" si="0"/>
        <v>6729.6847624089287</v>
      </c>
      <c r="K16" s="51">
        <f t="shared" si="1"/>
        <v>80756.217148907148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31.5" x14ac:dyDescent="0.25">
      <c r="A17" s="54">
        <v>13</v>
      </c>
      <c r="B17" s="55" t="str">
        <f>SERRALHEIRO!C17</f>
        <v>SERRALHEIRO</v>
      </c>
      <c r="C17" s="55" t="str">
        <f>SERRALHEIRO!C13</f>
        <v>DF-SINDISERVICOS/DF - CNPJ n. 00.530.626/0001-00</v>
      </c>
      <c r="D17" s="55" t="str">
        <f>SERRALHEIRO!C12</f>
        <v>SEAC-DF - CNPJ n. 00.438.770/0001-10</v>
      </c>
      <c r="E17" s="47" t="str">
        <f>SERRALHEIRO!C18</f>
        <v>SERRALHEIRO</v>
      </c>
      <c r="F17" s="56">
        <f>SERRALHEIRO!D22</f>
        <v>2091.6799999999998</v>
      </c>
      <c r="G17" s="48">
        <f>SERRALHEIRO!$D120</f>
        <v>6729.6847624089287</v>
      </c>
      <c r="H17" s="48">
        <f>SERRALHEIRO!$D121</f>
        <v>80756.217148907148</v>
      </c>
      <c r="I17" s="49">
        <f>SERRALHEIRO!$D122</f>
        <v>1</v>
      </c>
      <c r="J17" s="50">
        <f t="shared" si="0"/>
        <v>6729.6847624089287</v>
      </c>
      <c r="K17" s="51">
        <f t="shared" si="1"/>
        <v>80756.217148907148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1" ht="31.5" x14ac:dyDescent="0.25">
      <c r="A18" s="54">
        <v>14</v>
      </c>
      <c r="B18" s="55" t="str">
        <f>CHAVEIRO!C17</f>
        <v>CHAVEIRO</v>
      </c>
      <c r="C18" s="55" t="str">
        <f>CHAVEIRO!C13</f>
        <v>DF-SINDISERVICOS/DF - CNPJ n. 00.530.626/0001-00</v>
      </c>
      <c r="D18" s="55" t="str">
        <f>CHAVEIRO!C12</f>
        <v>SEAC-DF - CNPJ n. 00.438.770/0001-10</v>
      </c>
      <c r="E18" s="47" t="str">
        <f>CHAVEIRO!C18</f>
        <v>CHAVEIRO</v>
      </c>
      <c r="F18" s="56">
        <f>CHAVEIRO!D22</f>
        <v>1517.84</v>
      </c>
      <c r="G18" s="48">
        <f>CHAVEIRO!$D120</f>
        <v>5402.5161663976614</v>
      </c>
      <c r="H18" s="48">
        <f>CHAVEIRO!$D121</f>
        <v>64830.193996771937</v>
      </c>
      <c r="I18" s="49">
        <f>CHAVEIRO!$D122</f>
        <v>1</v>
      </c>
      <c r="J18" s="50">
        <f t="shared" si="0"/>
        <v>5402.5161663976614</v>
      </c>
      <c r="K18" s="51">
        <f t="shared" si="1"/>
        <v>64830.193996771937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ht="31.5" x14ac:dyDescent="0.25">
      <c r="A19" s="54">
        <v>15</v>
      </c>
      <c r="B19" s="55" t="str">
        <f>VIDRACEIRO!C17</f>
        <v>VIDRACEIRO</v>
      </c>
      <c r="C19" s="55" t="str">
        <f>VIDRACEIRO!C13</f>
        <v>DF-SINDISERVICOS/DF - CNPJ n. 00.530.626/0001-00</v>
      </c>
      <c r="D19" s="55" t="str">
        <f>VIDRACEIRO!C12</f>
        <v>SEAC-DF - CNPJ n. 00.438.770/0001-10</v>
      </c>
      <c r="E19" s="47" t="str">
        <f>VIDRACEIRO!C18</f>
        <v>VIDRACEIRO</v>
      </c>
      <c r="F19" s="56">
        <f>VIDRACEIRO!D22</f>
        <v>1833.62</v>
      </c>
      <c r="G19" s="48">
        <f>VIDRACEIRO!$D120</f>
        <v>6132.8227853497738</v>
      </c>
      <c r="H19" s="48">
        <f>VIDRACEIRO!$D121</f>
        <v>73593.873424197285</v>
      </c>
      <c r="I19" s="49">
        <f>VIDRACEIRO!$D122</f>
        <v>1</v>
      </c>
      <c r="J19" s="50">
        <f t="shared" si="0"/>
        <v>6132.8227853497738</v>
      </c>
      <c r="K19" s="51">
        <f t="shared" si="1"/>
        <v>73593.873424197285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ht="31.5" x14ac:dyDescent="0.25">
      <c r="A20" s="54">
        <v>16</v>
      </c>
      <c r="B20" s="55" t="str">
        <f>'TÉCNICO EM PERSIANAS'!C17</f>
        <v xml:space="preserve">TÉCNICO EM PERSIANAS </v>
      </c>
      <c r="C20" s="55" t="str">
        <f>'TÉCNICO EM PERSIANAS'!C13</f>
        <v>DF-SINDISERVICOS/DF - CNPJ n. 00.530.626/0001-00</v>
      </c>
      <c r="D20" s="55" t="str">
        <f>'TÉCNICO EM PERSIANAS'!C12</f>
        <v>SEAC-DF - CNPJ n. 00.438.770/0001-10</v>
      </c>
      <c r="E20" s="47" t="str">
        <f>'TÉCNICO EM PERSIANAS'!C18</f>
        <v>PERSIANISTA</v>
      </c>
      <c r="F20" s="56">
        <f>'TÉCNICO EM PERSIANAS'!D22</f>
        <v>2091.6799999999998</v>
      </c>
      <c r="G20" s="48">
        <f>'TÉCNICO EM PERSIANAS'!$D120</f>
        <v>6729.6847624089287</v>
      </c>
      <c r="H20" s="48">
        <f>'TÉCNICO EM PERSIANAS'!$D121</f>
        <v>80756.217148907148</v>
      </c>
      <c r="I20" s="49">
        <f>'TÉCNICO EM PERSIANAS'!$D122</f>
        <v>1</v>
      </c>
      <c r="J20" s="50">
        <f t="shared" si="0"/>
        <v>6729.6847624089287</v>
      </c>
      <c r="K20" s="51">
        <f t="shared" si="1"/>
        <v>80756.217148907148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1:41" ht="31.5" x14ac:dyDescent="0.25">
      <c r="A21" s="54">
        <v>17</v>
      </c>
      <c r="B21" s="55" t="str">
        <f>AJUDANTE!C17</f>
        <v xml:space="preserve">AJUDANTE </v>
      </c>
      <c r="C21" s="55" t="str">
        <f>AJUDANTE!C13</f>
        <v>DF-SINDISERVICOS/DF - CNPJ n. 00.530.626/0001-00</v>
      </c>
      <c r="D21" s="55" t="str">
        <f>AJUDANTE!C12</f>
        <v>SEAC-DF - CNPJ n. 00.438.770/0001-10</v>
      </c>
      <c r="E21" s="47" t="str">
        <f>AJUDANTE!C18</f>
        <v xml:space="preserve">AJUDANTE </v>
      </c>
      <c r="F21" s="56">
        <f>AJUDANTE!D22</f>
        <v>1416.75</v>
      </c>
      <c r="G21" s="57">
        <f>AJUDANTE!D120</f>
        <v>5168.6657940483656</v>
      </c>
      <c r="H21" s="57">
        <f>AJUDANTE!D121</f>
        <v>62023.989528580387</v>
      </c>
      <c r="I21" s="49">
        <f>AJUDANTE!D122</f>
        <v>17</v>
      </c>
      <c r="J21" s="50">
        <f t="shared" si="0"/>
        <v>87867.31849882222</v>
      </c>
      <c r="K21" s="51">
        <f t="shared" si="1"/>
        <v>1054407.8219858666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1" ht="47.25" x14ac:dyDescent="0.25">
      <c r="A22" s="52">
        <v>18</v>
      </c>
      <c r="B22" s="53" t="str">
        <f>'TÉCNICO DE EDIFICAÇÕES'!C17</f>
        <v>TÉCNICO ORÇAMENTISTA (TÉCNICO EM EDIFICAÇÕES)</v>
      </c>
      <c r="C22" s="53" t="str">
        <f>'TÉCNICO DE EDIFICAÇÕES'!C13</f>
        <v xml:space="preserve"> SINTEC-DF- CNPJ n. 01.006.908/0001-75</v>
      </c>
      <c r="D22" s="53" t="str">
        <f>'TÉCNICO DE EDIFICAÇÕES'!C12</f>
        <v>SEAC-DF - CNPJ n. 00.438.770/0001-10</v>
      </c>
      <c r="E22" s="47" t="str">
        <f>'TÉCNICO DE EDIFICAÇÕES'!C18</f>
        <v>TÉCNICO INDUSTRIAL</v>
      </c>
      <c r="F22" s="48">
        <f>'TÉCNICO DE EDIFICAÇÕES'!D22</f>
        <v>2978.92</v>
      </c>
      <c r="G22" s="48">
        <f>'TÉCNICO DE EDIFICAÇÕES'!D120</f>
        <v>8804.455643039917</v>
      </c>
      <c r="H22" s="48">
        <f>'TÉCNICO DE EDIFICAÇÕES'!D121</f>
        <v>105653.467716479</v>
      </c>
      <c r="I22" s="49">
        <f>'TÉCNICO DE EDIFICAÇÕES'!D122</f>
        <v>3</v>
      </c>
      <c r="J22" s="50">
        <f t="shared" si="0"/>
        <v>26413.366929119751</v>
      </c>
      <c r="K22" s="51">
        <f t="shared" si="1"/>
        <v>316960.40314943704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1" ht="31.5" x14ac:dyDescent="0.25">
      <c r="A23" s="52">
        <v>19</v>
      </c>
      <c r="B23" s="53" t="str">
        <f>'TÉCNICO EM REDE DE COMPUTADORES'!C17</f>
        <v xml:space="preserve">TÉCNICO EM REDE DE COMPUTADORES </v>
      </c>
      <c r="C23" s="53" t="str">
        <f>'TÉCNICO EM REDE DE COMPUTADORES'!C13</f>
        <v xml:space="preserve"> SINTEC-DF- CNPJ n. 01.006.908/0001-75</v>
      </c>
      <c r="D23" s="53" t="str">
        <f>'TÉCNICO EM REDE DE COMPUTADORES'!C12</f>
        <v>SEAC-DF - CNPJ n. 00.438.770/0001-10</v>
      </c>
      <c r="E23" s="47" t="str">
        <f>'TÉCNICO EM REDE DE COMPUTADORES'!C18</f>
        <v xml:space="preserve">TÉCNICO INDUSTRIAL </v>
      </c>
      <c r="F23" s="56">
        <f>'TÉCNICO EM REDE DE COMPUTADORES'!D22</f>
        <v>2978.92</v>
      </c>
      <c r="G23" s="48">
        <f>'TÉCNICO EM REDE DE COMPUTADORES'!D120</f>
        <v>8804.455643039917</v>
      </c>
      <c r="H23" s="48">
        <f>'TÉCNICO EM REDE DE COMPUTADORES'!D121</f>
        <v>105653.467716479</v>
      </c>
      <c r="I23" s="49">
        <f>'TÉCNICO EM REDE DE COMPUTADORES'!D122</f>
        <v>3</v>
      </c>
      <c r="J23" s="50">
        <f t="shared" si="0"/>
        <v>26413.366929119751</v>
      </c>
      <c r="K23" s="51">
        <f t="shared" si="1"/>
        <v>316960.40314943704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1" ht="47.25" x14ac:dyDescent="0.25">
      <c r="A24" s="52">
        <v>20</v>
      </c>
      <c r="B24" s="53" t="str">
        <f>'TÉCNICO DE AR CONDICIONADO '!C17</f>
        <v>TÉCNICO DE AR CONDICIONADO DE JANELA</v>
      </c>
      <c r="C24" s="53" t="str">
        <f>'TÉCNICO DE AR CONDICIONADO '!C13</f>
        <v xml:space="preserve"> SINTEC-DF- CNPJ n. 01.006.908/0001-75</v>
      </c>
      <c r="D24" s="53" t="str">
        <f>'TÉCNICO DE AR CONDICIONADO '!C12</f>
        <v>SEAC-DF - CNPJ n. 00.438.770/0001-10</v>
      </c>
      <c r="E24" s="47" t="str">
        <f>'TÉCNICO DE AR CONDICIONADO '!C18</f>
        <v>TÉCNICO INDUSTRIAL</v>
      </c>
      <c r="F24" s="56">
        <f>'TÉCNICO DE AR CONDICIONADO '!D22</f>
        <v>2978.92</v>
      </c>
      <c r="G24" s="48">
        <f>'TÉCNICO DE AR CONDICIONADO '!$D120</f>
        <v>8808.3257275469587</v>
      </c>
      <c r="H24" s="48">
        <f>'TÉCNICO DE AR CONDICIONADO '!$D121</f>
        <v>105699.9087305635</v>
      </c>
      <c r="I24" s="49">
        <f>'TÉCNICO DE AR CONDICIONADO '!$D122</f>
        <v>3</v>
      </c>
      <c r="J24" s="50">
        <f t="shared" si="0"/>
        <v>26424.977182640876</v>
      </c>
      <c r="K24" s="51">
        <f t="shared" si="1"/>
        <v>317099.72619169054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spans="1:41" ht="31.5" x14ac:dyDescent="0.25">
      <c r="A25" s="58">
        <v>21</v>
      </c>
      <c r="B25" s="59" t="str">
        <f>'OFICIAL- AR CONDICIONADO CENTRA'!C17</f>
        <v>OFICIAL- AR CONDICIONADO ENTRAL</v>
      </c>
      <c r="C25" s="59" t="str">
        <f>'OFICIAL- AR CONDICIONADO CENTRA'!C13</f>
        <v xml:space="preserve"> SINDUSCON - DF - CNPJ n. 00.031.716/0001-56</v>
      </c>
      <c r="D25" s="59" t="str">
        <f>'OFICIAL- AR CONDICIONADO CENTRA'!C12</f>
        <v xml:space="preserve">STICOMBE - CNPJ n. 00.033.357/0001-76 </v>
      </c>
      <c r="E25" s="47" t="str">
        <f>'OFICIAL- AR CONDICIONADO CENTRA'!C18</f>
        <v>OFICIAL</v>
      </c>
      <c r="F25" s="56">
        <f>'OFICIAL- AR CONDICIONADO CENTRA'!D22</f>
        <v>2103.1999999999998</v>
      </c>
      <c r="G25" s="48">
        <f>'OFICIAL- AR CONDICIONADO CENTRA'!$D120</f>
        <v>6273.8548569216064</v>
      </c>
      <c r="H25" s="48">
        <f>'OFICIAL- AR CONDICIONADO CENTRA'!$D121</f>
        <v>75286.258283059273</v>
      </c>
      <c r="I25" s="49">
        <f>'OFICIAL- AR CONDICIONADO CENTRA'!$D122</f>
        <v>2</v>
      </c>
      <c r="J25" s="50">
        <f t="shared" si="0"/>
        <v>12547.709713843213</v>
      </c>
      <c r="K25" s="51">
        <f t="shared" si="1"/>
        <v>150572.51656611855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1:41" x14ac:dyDescent="0.25">
      <c r="A26" s="60"/>
      <c r="B26" s="60"/>
      <c r="C26" s="60" t="s">
        <v>109</v>
      </c>
      <c r="D26" s="60" t="s">
        <v>109</v>
      </c>
      <c r="E26" s="61"/>
      <c r="F26" s="62">
        <f t="shared" ref="F26:H26" si="2">SUM(F5:F20)</f>
        <v>43153.57</v>
      </c>
      <c r="G26" s="62">
        <f t="shared" si="2"/>
        <v>129712.57859903766</v>
      </c>
      <c r="H26" s="62">
        <f t="shared" si="2"/>
        <v>1556550.9431884526</v>
      </c>
      <c r="I26" s="63">
        <f t="shared" ref="I26:K26" si="3">SUM(I5:I25)</f>
        <v>53</v>
      </c>
      <c r="J26" s="64">
        <f t="shared" si="3"/>
        <v>375177.32557149854</v>
      </c>
      <c r="K26" s="64">
        <f t="shared" si="3"/>
        <v>4502127.9068579832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spans="1:41" x14ac:dyDescent="0.25">
      <c r="A27" s="65"/>
      <c r="B27" s="65"/>
      <c r="C27" s="66"/>
      <c r="D27" s="320"/>
      <c r="E27" s="292"/>
      <c r="F27" s="292"/>
      <c r="G27" s="65"/>
      <c r="H27" s="320"/>
      <c r="I27" s="292"/>
      <c r="J27" s="292"/>
      <c r="K27" s="6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spans="1:4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spans="1:4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pans="1:41" x14ac:dyDescent="0.25">
      <c r="A30" s="26"/>
      <c r="B30" s="311" t="s">
        <v>120</v>
      </c>
      <c r="C30" s="321" t="s">
        <v>101</v>
      </c>
      <c r="D30" s="321" t="s">
        <v>102</v>
      </c>
      <c r="E30" s="67"/>
      <c r="F30" s="311" t="s">
        <v>121</v>
      </c>
      <c r="G30" s="313" t="s">
        <v>122</v>
      </c>
      <c r="H30" s="292"/>
      <c r="I30" s="314" t="s">
        <v>123</v>
      </c>
      <c r="J30" s="315" t="s">
        <v>124</v>
      </c>
      <c r="K30" s="292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spans="1:41" ht="31.5" x14ac:dyDescent="0.25">
      <c r="A31" s="26"/>
      <c r="B31" s="312"/>
      <c r="C31" s="308"/>
      <c r="D31" s="308"/>
      <c r="E31" s="67"/>
      <c r="F31" s="312"/>
      <c r="G31" s="68" t="s">
        <v>125</v>
      </c>
      <c r="H31" s="68" t="s">
        <v>126</v>
      </c>
      <c r="I31" s="312"/>
      <c r="J31" s="68" t="s">
        <v>127</v>
      </c>
      <c r="K31" s="68" t="s">
        <v>128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  <row r="32" spans="1:41" ht="31.5" x14ac:dyDescent="0.25">
      <c r="A32" s="26"/>
      <c r="B32" s="69" t="s">
        <v>129</v>
      </c>
      <c r="C32" s="70" t="str">
        <f>VLOOKUP(B32,$B$4:$K$25,2,0)</f>
        <v>SENGE-DF - CNPJ n.00.412.403/0001-48</v>
      </c>
      <c r="D32" s="70" t="str">
        <f>VLOOKUP(B32,$B$4:$K$25,3,0)</f>
        <v>SINDUSCON - CNPJ n. 00.031.716/0001-56,</v>
      </c>
      <c r="E32" s="71"/>
      <c r="F32" s="72" t="str">
        <f>VLOOKUP($B$32,$B$5:$K$25,4,0)</f>
        <v>ENGENHEIRO CIVIL</v>
      </c>
      <c r="G32" s="73">
        <f>VLOOKUP($B$32,$B$5:$K$25,5,0)</f>
        <v>10302</v>
      </c>
      <c r="H32" s="73">
        <f>VLOOKUP($B$32,$B$5:$K$25,6,0)</f>
        <v>24031.637210292494</v>
      </c>
      <c r="I32" s="73">
        <f>VLOOKUP($B$32,$B$5:$K$25,7,0)</f>
        <v>288379.64652350993</v>
      </c>
      <c r="J32" s="74">
        <f>VLOOKUP($B$32,$B$5:$K$25,8,0)</f>
        <v>1</v>
      </c>
      <c r="K32" s="73">
        <f>VLOOKUP($B$32,$B$5:$K$25,9,0)</f>
        <v>24031.637210292494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</row>
    <row r="33" spans="1:4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spans="1:4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</row>
    <row r="36" spans="1:4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spans="1:4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4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1:4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</row>
    <row r="40" spans="1:4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spans="1:4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spans="1:4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spans="1:4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1:4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spans="1:4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1:4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spans="1:4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</row>
    <row r="51" spans="1:4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spans="1:4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spans="1:4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spans="1:4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spans="1:4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spans="1:4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spans="1:4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</row>
    <row r="68" spans="1:4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spans="1:4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spans="1:4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1:4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</row>
    <row r="73" spans="1:4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spans="1:4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</row>
    <row r="75" spans="1:4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6" spans="1:4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</row>
    <row r="77" spans="1:4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spans="1:4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</row>
    <row r="79" spans="1:4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</row>
    <row r="80" spans="1:4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</row>
    <row r="81" spans="1:4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</row>
    <row r="82" spans="1:4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</row>
    <row r="83" spans="1:4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</row>
    <row r="84" spans="1:4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</row>
    <row r="85" spans="1:4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</row>
    <row r="86" spans="1:4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</row>
    <row r="87" spans="1:4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</row>
    <row r="88" spans="1:4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</row>
    <row r="89" spans="1:4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</row>
    <row r="90" spans="1:4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</row>
    <row r="91" spans="1:4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</row>
    <row r="92" spans="1:4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</row>
    <row r="93" spans="1:4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</row>
    <row r="94" spans="1:4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</row>
    <row r="95" spans="1:4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</row>
    <row r="96" spans="1:4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</row>
    <row r="97" spans="1:4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</row>
    <row r="98" spans="1:4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</row>
    <row r="99" spans="1:4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</row>
    <row r="100" spans="1:4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</row>
    <row r="103" spans="1:4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</row>
    <row r="104" spans="1:4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</row>
    <row r="105" spans="1:4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</row>
    <row r="106" spans="1:4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</row>
    <row r="107" spans="1:4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</row>
    <row r="108" spans="1:4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</row>
    <row r="109" spans="1:4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</row>
    <row r="110" spans="1:4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</row>
    <row r="111" spans="1:4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</row>
    <row r="112" spans="1:4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</row>
    <row r="113" spans="1:4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</row>
    <row r="114" spans="1:4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</row>
    <row r="115" spans="1:4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</row>
    <row r="116" spans="1:4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</row>
    <row r="117" spans="1:4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</row>
    <row r="118" spans="1:4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</row>
    <row r="119" spans="1:4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</row>
    <row r="120" spans="1:4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</row>
    <row r="121" spans="1:4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</row>
    <row r="122" spans="1:4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</row>
    <row r="123" spans="1:4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</row>
    <row r="124" spans="1:4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</row>
    <row r="125" spans="1:4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</row>
    <row r="126" spans="1:4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</row>
    <row r="127" spans="1:4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</row>
    <row r="128" spans="1:4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</row>
    <row r="129" spans="1:4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</row>
    <row r="130" spans="1:4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</row>
    <row r="131" spans="1:4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</row>
    <row r="132" spans="1:4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</row>
    <row r="133" spans="1:4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</row>
    <row r="134" spans="1:4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</row>
    <row r="135" spans="1:4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</row>
    <row r="136" spans="1:4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</row>
    <row r="137" spans="1:4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</row>
    <row r="138" spans="1:4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</row>
    <row r="139" spans="1:4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</row>
    <row r="140" spans="1:4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</row>
    <row r="141" spans="1:4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</row>
    <row r="142" spans="1:4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</row>
    <row r="143" spans="1:4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</row>
    <row r="144" spans="1:4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</row>
    <row r="145" spans="1:4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</row>
    <row r="146" spans="1:4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</row>
    <row r="147" spans="1:4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</row>
    <row r="148" spans="1:4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</row>
    <row r="149" spans="1:4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</row>
    <row r="150" spans="1:4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</row>
    <row r="151" spans="1:4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</row>
    <row r="152" spans="1:4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</row>
    <row r="153" spans="1:4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</row>
    <row r="154" spans="1:4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</row>
    <row r="155" spans="1:4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</row>
    <row r="156" spans="1:4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</row>
    <row r="157" spans="1:4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</row>
    <row r="158" spans="1:4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</row>
    <row r="159" spans="1:4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</row>
    <row r="160" spans="1:4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</row>
    <row r="161" spans="1:4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</row>
    <row r="162" spans="1:4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</row>
    <row r="163" spans="1:4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</row>
    <row r="164" spans="1:4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</row>
    <row r="165" spans="1:4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</row>
    <row r="166" spans="1:4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</row>
    <row r="167" spans="1:4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</row>
    <row r="168" spans="1:4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</row>
    <row r="169" spans="1:4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</row>
    <row r="170" spans="1:4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</row>
    <row r="171" spans="1:4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</row>
    <row r="172" spans="1:4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</row>
    <row r="173" spans="1:4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</row>
    <row r="174" spans="1:4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</row>
    <row r="175" spans="1:4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</row>
    <row r="176" spans="1:4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</row>
    <row r="177" spans="1:4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</row>
    <row r="178" spans="1:4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</row>
    <row r="179" spans="1:4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</row>
    <row r="180" spans="1:4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</row>
    <row r="181" spans="1:4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</row>
    <row r="182" spans="1:4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</row>
    <row r="183" spans="1:4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</row>
    <row r="184" spans="1:4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</row>
    <row r="185" spans="1:4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</row>
    <row r="186" spans="1:4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</row>
    <row r="187" spans="1:4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</row>
    <row r="188" spans="1:4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</row>
    <row r="189" spans="1:4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</row>
    <row r="190" spans="1:4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</row>
    <row r="191" spans="1:4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</row>
    <row r="192" spans="1:4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</row>
    <row r="193" spans="1:4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</row>
    <row r="194" spans="1:4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</row>
    <row r="195" spans="1:4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</row>
    <row r="196" spans="1:4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</row>
    <row r="197" spans="1:4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</row>
    <row r="198" spans="1:4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</row>
    <row r="199" spans="1:4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</row>
    <row r="200" spans="1:4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</row>
    <row r="201" spans="1:4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</row>
    <row r="202" spans="1:4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</row>
    <row r="203" spans="1:4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</row>
    <row r="204" spans="1:4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</row>
    <row r="205" spans="1:4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</row>
    <row r="206" spans="1:4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</row>
    <row r="207" spans="1:4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</row>
    <row r="208" spans="1:4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</row>
    <row r="209" spans="1:4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</row>
    <row r="210" spans="1:4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</row>
    <row r="211" spans="1:4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</row>
    <row r="212" spans="1:4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</row>
    <row r="213" spans="1:4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</row>
    <row r="214" spans="1:4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</row>
    <row r="215" spans="1:4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</row>
    <row r="216" spans="1:4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</row>
    <row r="218" spans="1:4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</row>
    <row r="219" spans="1:4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</row>
    <row r="220" spans="1:4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</row>
    <row r="221" spans="1:4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</row>
    <row r="222" spans="1:4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</row>
    <row r="223" spans="1:4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</row>
    <row r="224" spans="1:4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</row>
    <row r="225" spans="1:4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</row>
    <row r="226" spans="1:4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</row>
    <row r="227" spans="1:4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</row>
    <row r="228" spans="1:4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</row>
    <row r="229" spans="1:4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</row>
    <row r="230" spans="1:4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</row>
    <row r="231" spans="1:4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</row>
    <row r="232" spans="1:4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</row>
    <row r="233" spans="1:4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</row>
    <row r="234" spans="1:4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</row>
    <row r="235" spans="1:4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</row>
    <row r="236" spans="1:4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</row>
    <row r="237" spans="1:4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</row>
    <row r="238" spans="1:4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</row>
    <row r="239" spans="1:4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</row>
    <row r="240" spans="1:4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</row>
    <row r="241" spans="1:4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</row>
    <row r="242" spans="1:4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</row>
    <row r="243" spans="1:4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</row>
    <row r="244" spans="1:4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</row>
    <row r="245" spans="1:4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</row>
    <row r="246" spans="1:4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</row>
    <row r="247" spans="1:4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</row>
    <row r="248" spans="1:4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</row>
    <row r="250" spans="1:4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</row>
    <row r="251" spans="1:4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</row>
    <row r="252" spans="1:4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</row>
    <row r="253" spans="1:4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</row>
    <row r="254" spans="1:4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</row>
    <row r="255" spans="1:4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</row>
    <row r="256" spans="1:4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</row>
    <row r="257" spans="1:4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</row>
    <row r="258" spans="1:4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</row>
    <row r="259" spans="1:4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</row>
    <row r="260" spans="1:4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</row>
    <row r="261" spans="1:4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</row>
    <row r="262" spans="1:4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</row>
    <row r="263" spans="1:4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</row>
    <row r="264" spans="1:4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</row>
    <row r="265" spans="1:4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</row>
    <row r="266" spans="1:4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</row>
    <row r="267" spans="1:4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</row>
    <row r="268" spans="1:4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</row>
    <row r="269" spans="1:4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</row>
    <row r="270" spans="1:4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</row>
    <row r="271" spans="1:4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</row>
    <row r="272" spans="1:4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</row>
    <row r="273" spans="1:4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</row>
    <row r="274" spans="1:4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</row>
    <row r="275" spans="1:4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</row>
    <row r="276" spans="1:4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</row>
    <row r="277" spans="1:4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</row>
    <row r="278" spans="1:4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</row>
    <row r="279" spans="1:4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</row>
    <row r="280" spans="1:4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</row>
    <row r="281" spans="1:4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</row>
    <row r="282" spans="1:4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</row>
    <row r="283" spans="1:4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</row>
    <row r="284" spans="1:4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</row>
    <row r="285" spans="1:4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</row>
    <row r="286" spans="1:4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</row>
    <row r="287" spans="1:4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</row>
    <row r="288" spans="1:4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</row>
    <row r="289" spans="1:4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</row>
    <row r="290" spans="1:4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</row>
    <row r="291" spans="1:4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</row>
    <row r="292" spans="1:4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</row>
    <row r="293" spans="1:4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</row>
    <row r="294" spans="1:4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</row>
    <row r="295" spans="1:4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</row>
    <row r="296" spans="1:4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</row>
    <row r="297" spans="1:4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</row>
    <row r="298" spans="1:4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</row>
    <row r="299" spans="1:4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</row>
    <row r="300" spans="1:4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</row>
    <row r="301" spans="1:4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</row>
    <row r="302" spans="1:4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</row>
    <row r="303" spans="1:4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</row>
    <row r="304" spans="1:4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</row>
    <row r="305" spans="1:4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</row>
    <row r="306" spans="1:4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</row>
    <row r="307" spans="1:4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</row>
    <row r="308" spans="1:4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</row>
    <row r="309" spans="1:4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</row>
    <row r="310" spans="1:4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</row>
    <row r="311" spans="1:4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</row>
    <row r="312" spans="1:4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</row>
    <row r="313" spans="1:4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</row>
    <row r="314" spans="1:4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</row>
    <row r="315" spans="1:4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</row>
    <row r="316" spans="1:4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</row>
    <row r="317" spans="1:4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</row>
    <row r="318" spans="1:4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</row>
    <row r="319" spans="1:4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</row>
    <row r="320" spans="1:4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</row>
    <row r="321" spans="1:4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</row>
    <row r="322" spans="1:4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</row>
    <row r="323" spans="1:4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</row>
    <row r="324" spans="1:4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</row>
    <row r="325" spans="1:4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</row>
    <row r="326" spans="1:4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</row>
    <row r="327" spans="1:4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</row>
    <row r="328" spans="1:4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</row>
    <row r="329" spans="1:4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</row>
    <row r="330" spans="1:4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</row>
    <row r="331" spans="1:4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</row>
    <row r="332" spans="1:4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</row>
    <row r="333" spans="1:4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</row>
    <row r="334" spans="1:4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</row>
    <row r="335" spans="1:4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</row>
    <row r="336" spans="1:4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</row>
    <row r="337" spans="1:4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</row>
    <row r="338" spans="1:4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</row>
    <row r="339" spans="1:4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</row>
    <row r="340" spans="1:4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</row>
    <row r="341" spans="1:4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</row>
    <row r="342" spans="1:4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</row>
    <row r="343" spans="1:4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</row>
    <row r="344" spans="1:4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</row>
    <row r="345" spans="1:4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</row>
    <row r="346" spans="1:4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</row>
    <row r="347" spans="1:4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</row>
    <row r="348" spans="1:4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</row>
    <row r="349" spans="1:4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</row>
    <row r="350" spans="1:4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</row>
    <row r="351" spans="1:4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</row>
    <row r="352" spans="1:4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</row>
    <row r="353" spans="1:4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</row>
    <row r="354" spans="1:4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</row>
    <row r="355" spans="1:4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</row>
    <row r="356" spans="1:4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</row>
    <row r="357" spans="1:4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</row>
    <row r="358" spans="1:4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</row>
    <row r="359" spans="1:4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</row>
    <row r="360" spans="1:4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</row>
    <row r="361" spans="1:4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</row>
    <row r="362" spans="1:4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</row>
    <row r="363" spans="1:4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</row>
    <row r="364" spans="1:4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</row>
    <row r="365" spans="1:4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</row>
    <row r="366" spans="1:4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</row>
    <row r="367" spans="1:4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</row>
    <row r="368" spans="1:4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</row>
    <row r="369" spans="1:4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</row>
    <row r="370" spans="1:4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</row>
    <row r="371" spans="1:4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</row>
    <row r="372" spans="1:4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</row>
    <row r="373" spans="1:4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</row>
    <row r="374" spans="1:4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</row>
    <row r="375" spans="1:4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</row>
    <row r="376" spans="1:4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</row>
    <row r="377" spans="1:4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</row>
    <row r="378" spans="1:4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</row>
    <row r="379" spans="1:4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</row>
    <row r="380" spans="1:4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</row>
    <row r="381" spans="1:4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</row>
    <row r="382" spans="1:4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</row>
    <row r="383" spans="1:4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</row>
    <row r="384" spans="1:4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</row>
    <row r="385" spans="1:4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</row>
    <row r="386" spans="1:4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</row>
    <row r="387" spans="1:4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</row>
    <row r="388" spans="1:4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</row>
    <row r="389" spans="1:4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</row>
    <row r="390" spans="1:4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</row>
    <row r="391" spans="1:4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</row>
    <row r="392" spans="1:4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</row>
    <row r="393" spans="1:4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</row>
    <row r="394" spans="1:4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</row>
    <row r="395" spans="1:4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</row>
    <row r="396" spans="1:4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</row>
    <row r="397" spans="1:4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</row>
    <row r="398" spans="1:4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</row>
    <row r="399" spans="1:4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</row>
    <row r="400" spans="1:4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</row>
    <row r="401" spans="1:4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</row>
    <row r="402" spans="1:4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</row>
    <row r="403" spans="1:4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</row>
    <row r="404" spans="1:4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</row>
    <row r="405" spans="1:4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</row>
    <row r="406" spans="1:4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</row>
    <row r="407" spans="1:4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</row>
    <row r="408" spans="1:4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</row>
    <row r="409" spans="1:4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</row>
    <row r="410" spans="1:4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</row>
    <row r="411" spans="1:4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</row>
    <row r="412" spans="1:4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</row>
    <row r="413" spans="1:4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</row>
    <row r="414" spans="1:4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</row>
    <row r="415" spans="1:4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</row>
    <row r="416" spans="1:4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</row>
    <row r="417" spans="1:4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</row>
    <row r="418" spans="1:4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</row>
    <row r="419" spans="1:4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</row>
    <row r="420" spans="1:4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</row>
    <row r="421" spans="1:4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</row>
    <row r="422" spans="1:4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</row>
    <row r="423" spans="1:4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</row>
    <row r="424" spans="1:4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</row>
    <row r="425" spans="1:4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</row>
    <row r="426" spans="1:4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</row>
    <row r="427" spans="1:4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</row>
    <row r="428" spans="1:4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</row>
    <row r="429" spans="1:4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</row>
    <row r="430" spans="1:4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</row>
    <row r="431" spans="1:4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</row>
    <row r="432" spans="1:4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</row>
    <row r="433" spans="1:4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</row>
    <row r="434" spans="1:4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</row>
    <row r="435" spans="1:4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</row>
    <row r="436" spans="1:4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</row>
    <row r="437" spans="1:4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</row>
    <row r="438" spans="1:4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</row>
    <row r="439" spans="1:4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</row>
    <row r="440" spans="1:4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</row>
    <row r="441" spans="1:4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</row>
    <row r="442" spans="1:4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</row>
    <row r="443" spans="1:4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</row>
    <row r="444" spans="1:4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</row>
    <row r="445" spans="1:4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</row>
    <row r="446" spans="1:4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</row>
    <row r="447" spans="1:4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</row>
    <row r="448" spans="1:4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</row>
    <row r="449" spans="1:4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</row>
    <row r="450" spans="1:4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</row>
    <row r="451" spans="1:4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</row>
    <row r="452" spans="1:4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</row>
    <row r="453" spans="1:4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</row>
    <row r="454" spans="1:4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</row>
    <row r="455" spans="1:4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</row>
    <row r="456" spans="1:4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</row>
    <row r="457" spans="1:4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</row>
    <row r="458" spans="1:4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</row>
    <row r="459" spans="1:4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</row>
    <row r="460" spans="1:4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</row>
    <row r="461" spans="1:4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</row>
    <row r="462" spans="1:4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</row>
    <row r="463" spans="1:4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</row>
    <row r="464" spans="1:4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</row>
    <row r="465" spans="1:4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</row>
    <row r="466" spans="1:4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</row>
    <row r="467" spans="1:4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</row>
    <row r="468" spans="1:4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</row>
    <row r="469" spans="1:4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</row>
    <row r="470" spans="1:4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</row>
    <row r="471" spans="1:4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</row>
    <row r="472" spans="1:4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</row>
    <row r="473" spans="1:4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</row>
    <row r="474" spans="1:4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</row>
    <row r="475" spans="1:4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</row>
    <row r="476" spans="1:4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</row>
    <row r="477" spans="1:4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</row>
    <row r="478" spans="1:4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</row>
    <row r="479" spans="1:4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</row>
    <row r="480" spans="1:4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</row>
    <row r="481" spans="1:4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</row>
    <row r="482" spans="1:4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</row>
    <row r="483" spans="1:4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</row>
    <row r="484" spans="1:4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</row>
    <row r="485" spans="1:4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</row>
    <row r="486" spans="1:4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</row>
    <row r="487" spans="1:4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</row>
    <row r="488" spans="1:4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</row>
    <row r="489" spans="1:4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</row>
    <row r="490" spans="1:4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</row>
    <row r="491" spans="1:4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</row>
    <row r="492" spans="1:4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</row>
    <row r="493" spans="1:4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</row>
    <row r="494" spans="1:4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</row>
    <row r="495" spans="1:4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</row>
    <row r="496" spans="1:4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</row>
    <row r="497" spans="1:4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</row>
    <row r="498" spans="1:4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</row>
    <row r="499" spans="1:4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</row>
    <row r="500" spans="1:4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</row>
    <row r="501" spans="1:4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</row>
    <row r="502" spans="1:4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</row>
    <row r="503" spans="1:4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</row>
    <row r="504" spans="1:4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</row>
    <row r="505" spans="1:4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</row>
    <row r="506" spans="1:4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</row>
    <row r="507" spans="1:4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</row>
    <row r="508" spans="1:4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</row>
    <row r="509" spans="1:4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</row>
    <row r="510" spans="1:4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</row>
    <row r="511" spans="1:4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</row>
    <row r="512" spans="1:4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</row>
    <row r="513" spans="1:4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</row>
    <row r="514" spans="1:4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</row>
    <row r="515" spans="1:4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</row>
    <row r="516" spans="1:4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</row>
    <row r="517" spans="1:4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</row>
    <row r="518" spans="1:4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</row>
    <row r="519" spans="1:4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</row>
    <row r="520" spans="1:4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</row>
    <row r="521" spans="1:4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</row>
    <row r="522" spans="1:4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</row>
    <row r="523" spans="1:4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</row>
    <row r="524" spans="1:4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</row>
    <row r="525" spans="1:4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</row>
    <row r="526" spans="1:4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</row>
    <row r="527" spans="1:4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</row>
    <row r="528" spans="1:4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</row>
    <row r="529" spans="1:4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</row>
    <row r="530" spans="1:4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</row>
    <row r="531" spans="1:4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</row>
    <row r="532" spans="1:4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</row>
    <row r="533" spans="1:4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</row>
    <row r="534" spans="1:4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</row>
    <row r="535" spans="1:4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</row>
    <row r="536" spans="1:4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</row>
    <row r="537" spans="1:4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</row>
    <row r="538" spans="1:4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</row>
    <row r="539" spans="1:4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</row>
    <row r="540" spans="1:4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</row>
    <row r="541" spans="1:4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</row>
    <row r="542" spans="1:4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</row>
    <row r="543" spans="1:4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</row>
    <row r="544" spans="1:4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</row>
    <row r="545" spans="1:4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</row>
    <row r="546" spans="1:4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</row>
    <row r="547" spans="1:4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</row>
    <row r="548" spans="1:4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</row>
    <row r="549" spans="1:4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</row>
    <row r="550" spans="1:4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</row>
    <row r="551" spans="1:4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</row>
    <row r="552" spans="1:4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</row>
    <row r="553" spans="1:4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</row>
    <row r="554" spans="1:4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</row>
    <row r="555" spans="1:4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</row>
    <row r="556" spans="1:4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</row>
    <row r="557" spans="1:4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</row>
    <row r="558" spans="1:4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</row>
    <row r="559" spans="1:4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</row>
    <row r="560" spans="1:4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</row>
    <row r="561" spans="1:4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</row>
    <row r="562" spans="1:4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</row>
    <row r="563" spans="1:4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</row>
    <row r="564" spans="1:4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</row>
    <row r="565" spans="1:4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</row>
    <row r="566" spans="1:4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</row>
    <row r="567" spans="1:4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</row>
    <row r="568" spans="1:4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</row>
    <row r="569" spans="1:4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</row>
    <row r="570" spans="1:4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</row>
    <row r="571" spans="1:4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</row>
    <row r="572" spans="1:4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</row>
    <row r="573" spans="1:4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</row>
    <row r="574" spans="1:4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</row>
    <row r="575" spans="1:4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</row>
    <row r="576" spans="1:4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</row>
    <row r="577" spans="1:4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</row>
    <row r="578" spans="1:4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</row>
    <row r="579" spans="1:4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</row>
    <row r="580" spans="1:4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</row>
    <row r="581" spans="1:4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</row>
    <row r="582" spans="1:4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</row>
    <row r="583" spans="1:4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</row>
    <row r="584" spans="1:4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</row>
    <row r="585" spans="1:4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</row>
    <row r="586" spans="1:4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</row>
    <row r="587" spans="1:4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</row>
    <row r="588" spans="1:4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</row>
    <row r="589" spans="1:4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</row>
    <row r="590" spans="1:4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</row>
    <row r="591" spans="1:4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</row>
    <row r="592" spans="1:4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</row>
    <row r="593" spans="1:4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</row>
    <row r="594" spans="1:4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</row>
    <row r="595" spans="1:4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</row>
    <row r="596" spans="1:4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</row>
    <row r="597" spans="1:4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</row>
    <row r="598" spans="1:4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</row>
    <row r="599" spans="1:4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</row>
    <row r="600" spans="1:4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</row>
    <row r="601" spans="1:4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</row>
    <row r="602" spans="1:4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</row>
    <row r="603" spans="1:4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</row>
    <row r="604" spans="1:4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</row>
    <row r="605" spans="1:4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</row>
    <row r="606" spans="1:4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</row>
    <row r="607" spans="1:4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</row>
    <row r="608" spans="1:4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</row>
    <row r="609" spans="1:4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</row>
    <row r="610" spans="1:4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</row>
    <row r="611" spans="1:4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</row>
    <row r="612" spans="1:4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</row>
    <row r="613" spans="1:4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</row>
    <row r="614" spans="1:4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</row>
    <row r="615" spans="1:4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</row>
    <row r="616" spans="1:4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</row>
    <row r="617" spans="1:4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</row>
    <row r="618" spans="1:4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</row>
    <row r="619" spans="1:4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</row>
    <row r="620" spans="1:4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</row>
    <row r="621" spans="1:4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</row>
    <row r="622" spans="1:4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</row>
    <row r="623" spans="1:4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</row>
    <row r="624" spans="1:4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</row>
    <row r="625" spans="1:4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</row>
    <row r="626" spans="1:4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</row>
    <row r="627" spans="1:4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</row>
    <row r="628" spans="1:4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</row>
    <row r="629" spans="1:4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</row>
    <row r="630" spans="1:4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</row>
    <row r="631" spans="1:4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</row>
    <row r="632" spans="1:4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</row>
    <row r="633" spans="1:4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</row>
    <row r="634" spans="1:4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</row>
    <row r="635" spans="1:4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</row>
    <row r="636" spans="1:4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</row>
    <row r="637" spans="1:4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</row>
    <row r="638" spans="1:4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</row>
    <row r="639" spans="1:4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</row>
    <row r="640" spans="1:4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</row>
    <row r="641" spans="1:4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</row>
    <row r="642" spans="1:4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</row>
    <row r="643" spans="1:4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</row>
    <row r="644" spans="1:4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</row>
    <row r="645" spans="1:4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</row>
    <row r="646" spans="1:4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</row>
    <row r="647" spans="1:4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</row>
    <row r="648" spans="1:4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</row>
    <row r="649" spans="1:4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</row>
    <row r="650" spans="1:4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</row>
    <row r="651" spans="1:4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</row>
    <row r="652" spans="1:4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</row>
    <row r="653" spans="1:4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</row>
    <row r="654" spans="1:4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</row>
    <row r="655" spans="1:4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</row>
    <row r="656" spans="1:4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</row>
    <row r="657" spans="1:4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</row>
    <row r="658" spans="1:4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</row>
    <row r="659" spans="1:4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</row>
    <row r="660" spans="1:4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</row>
    <row r="661" spans="1:4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</row>
    <row r="662" spans="1:4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</row>
    <row r="663" spans="1:4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</row>
    <row r="664" spans="1:4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</row>
    <row r="665" spans="1:4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</row>
    <row r="666" spans="1:4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</row>
    <row r="667" spans="1:4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</row>
    <row r="668" spans="1:4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</row>
    <row r="669" spans="1:4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</row>
    <row r="670" spans="1:4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</row>
    <row r="671" spans="1:4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</row>
    <row r="672" spans="1:4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</row>
    <row r="673" spans="1:4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</row>
    <row r="674" spans="1:4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</row>
    <row r="675" spans="1:4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</row>
    <row r="676" spans="1:4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</row>
    <row r="677" spans="1:4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</row>
    <row r="678" spans="1:4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</row>
    <row r="679" spans="1:4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</row>
    <row r="680" spans="1:4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</row>
    <row r="681" spans="1:4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</row>
    <row r="682" spans="1:4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</row>
    <row r="683" spans="1:4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</row>
    <row r="684" spans="1:4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</row>
    <row r="685" spans="1:4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</row>
    <row r="686" spans="1:4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</row>
    <row r="687" spans="1:4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</row>
    <row r="688" spans="1:4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</row>
    <row r="689" spans="1:4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</row>
    <row r="690" spans="1:4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</row>
    <row r="691" spans="1:4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</row>
    <row r="692" spans="1:4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</row>
    <row r="693" spans="1:4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</row>
    <row r="694" spans="1:4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</row>
    <row r="695" spans="1:4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</row>
    <row r="696" spans="1:4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</row>
    <row r="697" spans="1:4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</row>
    <row r="698" spans="1:4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</row>
    <row r="699" spans="1:4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</row>
    <row r="700" spans="1:4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</row>
    <row r="701" spans="1:4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</row>
    <row r="702" spans="1:4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</row>
    <row r="703" spans="1:4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</row>
    <row r="704" spans="1:4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</row>
    <row r="705" spans="1:4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</row>
    <row r="706" spans="1:4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</row>
    <row r="707" spans="1:4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</row>
    <row r="708" spans="1:4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</row>
    <row r="709" spans="1:4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</row>
    <row r="710" spans="1:4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</row>
    <row r="711" spans="1:4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</row>
    <row r="712" spans="1:4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</row>
    <row r="713" spans="1:4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</row>
    <row r="714" spans="1:4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</row>
    <row r="715" spans="1:4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</row>
    <row r="716" spans="1:4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</row>
    <row r="717" spans="1:4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</row>
    <row r="718" spans="1:4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</row>
    <row r="719" spans="1:4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</row>
    <row r="720" spans="1:4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</row>
    <row r="721" spans="1:4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</row>
    <row r="722" spans="1:4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</row>
    <row r="723" spans="1:4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</row>
    <row r="724" spans="1:4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</row>
    <row r="725" spans="1:4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</row>
    <row r="726" spans="1:4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</row>
    <row r="727" spans="1:4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</row>
  </sheetData>
  <autoFilter ref="A4:K26">
    <sortState ref="A4:K26">
      <sortCondition ref="A4:A26"/>
      <sortCondition ref="B4:B26"/>
    </sortState>
  </autoFilter>
  <mergeCells count="11">
    <mergeCell ref="F30:F31"/>
    <mergeCell ref="G30:H30"/>
    <mergeCell ref="I30:I31"/>
    <mergeCell ref="J30:K30"/>
    <mergeCell ref="A2:K2"/>
    <mergeCell ref="A3:K3"/>
    <mergeCell ref="D27:F27"/>
    <mergeCell ref="H27:J27"/>
    <mergeCell ref="B30:B31"/>
    <mergeCell ref="C30:C31"/>
    <mergeCell ref="D30:D31"/>
  </mergeCells>
  <dataValidations count="1">
    <dataValidation type="list" allowBlank="1" sqref="B32">
      <formula1>$B$5:$B$25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97"/>
  <sheetViews>
    <sheetView tabSelected="1"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2.7109375" customWidth="1"/>
    <col min="5" max="5" width="8" customWidth="1"/>
    <col min="6" max="6" width="22.140625" customWidth="1"/>
    <col min="7" max="7" width="18" customWidth="1"/>
    <col min="8" max="8" width="10.5703125" customWidth="1"/>
  </cols>
  <sheetData>
    <row r="1" spans="1:8" ht="12.75" customHeight="1" x14ac:dyDescent="0.2">
      <c r="A1" s="75"/>
      <c r="B1" s="76"/>
      <c r="C1" s="76"/>
      <c r="D1" s="77"/>
      <c r="E1" s="78"/>
      <c r="F1" s="79"/>
      <c r="G1" s="79"/>
      <c r="H1" s="79"/>
    </row>
    <row r="2" spans="1:8" ht="12.75" x14ac:dyDescent="0.2">
      <c r="A2" s="75"/>
      <c r="B2" s="330" t="s">
        <v>130</v>
      </c>
      <c r="C2" s="285"/>
      <c r="D2" s="286"/>
      <c r="E2" s="78"/>
      <c r="F2" s="79"/>
      <c r="G2" s="79"/>
      <c r="H2" s="79"/>
    </row>
    <row r="3" spans="1:8" ht="12.75" x14ac:dyDescent="0.2">
      <c r="A3" s="75"/>
      <c r="B3" s="331" t="s">
        <v>131</v>
      </c>
      <c r="C3" s="285"/>
      <c r="D3" s="286"/>
      <c r="E3" s="78"/>
      <c r="F3" s="79"/>
      <c r="G3" s="79"/>
      <c r="H3" s="79"/>
    </row>
    <row r="4" spans="1:8" ht="15.75" customHeight="1" x14ac:dyDescent="0.2">
      <c r="A4" s="75"/>
      <c r="B4" s="332" t="s">
        <v>132</v>
      </c>
      <c r="C4" s="285"/>
      <c r="D4" s="286"/>
      <c r="E4" s="78"/>
      <c r="F4" s="79"/>
      <c r="G4" s="79"/>
      <c r="H4" s="79"/>
    </row>
    <row r="5" spans="1:8" ht="12.75" x14ac:dyDescent="0.2">
      <c r="A5" s="75"/>
      <c r="B5" s="80" t="s">
        <v>133</v>
      </c>
      <c r="C5" s="333"/>
      <c r="D5" s="286"/>
      <c r="E5" s="78"/>
      <c r="F5" s="79"/>
      <c r="G5" s="79"/>
      <c r="H5" s="79"/>
    </row>
    <row r="6" spans="1:8" ht="12.75" x14ac:dyDescent="0.2">
      <c r="A6" s="75"/>
      <c r="B6" s="80" t="s">
        <v>134</v>
      </c>
      <c r="C6" s="333"/>
      <c r="D6" s="286"/>
      <c r="E6" s="78"/>
      <c r="F6" s="79"/>
      <c r="G6" s="79"/>
      <c r="H6" s="79"/>
    </row>
    <row r="7" spans="1:8" ht="12.75" x14ac:dyDescent="0.2">
      <c r="A7" s="75"/>
      <c r="B7" s="80" t="s">
        <v>135</v>
      </c>
      <c r="C7" s="81" t="s">
        <v>136</v>
      </c>
      <c r="D7" s="81" t="s">
        <v>137</v>
      </c>
      <c r="E7" s="78"/>
      <c r="F7" s="79"/>
      <c r="G7" s="79"/>
      <c r="H7" s="79"/>
    </row>
    <row r="8" spans="1:8" ht="12.75" x14ac:dyDescent="0.2">
      <c r="A8" s="75"/>
      <c r="B8" s="334" t="s">
        <v>138</v>
      </c>
      <c r="C8" s="285"/>
      <c r="D8" s="286"/>
      <c r="E8" s="78"/>
      <c r="F8" s="79"/>
      <c r="G8" s="82"/>
      <c r="H8" s="79"/>
    </row>
    <row r="9" spans="1:8" ht="12.75" x14ac:dyDescent="0.2">
      <c r="A9" s="75"/>
      <c r="B9" s="80" t="s">
        <v>139</v>
      </c>
      <c r="C9" s="333" t="s">
        <v>140</v>
      </c>
      <c r="D9" s="286"/>
      <c r="E9" s="78"/>
      <c r="F9" s="79"/>
      <c r="G9" s="79"/>
      <c r="H9" s="79"/>
    </row>
    <row r="10" spans="1:8" ht="12.75" x14ac:dyDescent="0.2">
      <c r="A10" s="75"/>
      <c r="B10" s="80" t="s">
        <v>141</v>
      </c>
      <c r="C10" s="333" t="s">
        <v>142</v>
      </c>
      <c r="D10" s="286"/>
      <c r="E10" s="78"/>
      <c r="F10" s="79"/>
      <c r="G10" s="79"/>
      <c r="H10" s="79"/>
    </row>
    <row r="11" spans="1:8" ht="12.75" x14ac:dyDescent="0.2">
      <c r="A11" s="75"/>
      <c r="B11" s="80" t="s">
        <v>143</v>
      </c>
      <c r="C11" s="333" t="s">
        <v>144</v>
      </c>
      <c r="D11" s="286"/>
      <c r="E11" s="78"/>
      <c r="F11" s="79"/>
      <c r="G11" s="79"/>
      <c r="H11" s="79"/>
    </row>
    <row r="12" spans="1:8" ht="12.75" x14ac:dyDescent="0.2">
      <c r="A12" s="75"/>
      <c r="B12" s="83" t="s">
        <v>102</v>
      </c>
      <c r="C12" s="333" t="s">
        <v>145</v>
      </c>
      <c r="D12" s="286"/>
      <c r="E12" s="78"/>
      <c r="F12" s="79"/>
      <c r="G12" s="79"/>
      <c r="H12" s="79"/>
    </row>
    <row r="13" spans="1:8" ht="12.75" x14ac:dyDescent="0.2">
      <c r="A13" s="75"/>
      <c r="B13" s="83" t="s">
        <v>146</v>
      </c>
      <c r="C13" s="333" t="s">
        <v>147</v>
      </c>
      <c r="D13" s="286"/>
      <c r="E13" s="78"/>
      <c r="F13" s="79"/>
      <c r="G13" s="79"/>
      <c r="H13" s="79"/>
    </row>
    <row r="14" spans="1:8" ht="12.75" x14ac:dyDescent="0.2">
      <c r="A14" s="75"/>
      <c r="B14" s="83" t="s">
        <v>148</v>
      </c>
      <c r="C14" s="333" t="s">
        <v>149</v>
      </c>
      <c r="D14" s="286"/>
      <c r="E14" s="78"/>
      <c r="F14" s="79"/>
      <c r="G14" s="79"/>
      <c r="H14" s="79"/>
    </row>
    <row r="15" spans="1:8" ht="12.75" x14ac:dyDescent="0.2">
      <c r="A15" s="75"/>
      <c r="B15" s="80" t="s">
        <v>150</v>
      </c>
      <c r="C15" s="333" t="s">
        <v>151</v>
      </c>
      <c r="D15" s="286"/>
      <c r="E15" s="78"/>
      <c r="F15" s="79"/>
      <c r="G15" s="79"/>
      <c r="H15" s="79"/>
    </row>
    <row r="16" spans="1:8" ht="13.5" customHeight="1" x14ac:dyDescent="0.2">
      <c r="A16" s="75"/>
      <c r="B16" s="335" t="s">
        <v>152</v>
      </c>
      <c r="C16" s="285"/>
      <c r="D16" s="286"/>
      <c r="E16" s="78"/>
      <c r="F16" s="79"/>
      <c r="G16" s="79"/>
      <c r="H16" s="79"/>
    </row>
    <row r="17" spans="1:8" ht="15.75" customHeight="1" x14ac:dyDescent="0.2">
      <c r="A17" s="75"/>
      <c r="B17" s="84" t="s">
        <v>153</v>
      </c>
      <c r="C17" s="336" t="s">
        <v>129</v>
      </c>
      <c r="D17" s="286"/>
      <c r="E17" s="78"/>
      <c r="F17" s="79"/>
      <c r="G17" s="79"/>
      <c r="H17" s="79"/>
    </row>
    <row r="18" spans="1:8" ht="12.75" customHeight="1" x14ac:dyDescent="0.2">
      <c r="A18" s="75"/>
      <c r="B18" s="84" t="s">
        <v>154</v>
      </c>
      <c r="C18" s="336" t="s">
        <v>129</v>
      </c>
      <c r="D18" s="286"/>
      <c r="E18" s="78"/>
      <c r="F18" s="79"/>
      <c r="G18" s="79"/>
      <c r="H18" s="79"/>
    </row>
    <row r="19" spans="1:8" ht="12.75" customHeight="1" x14ac:dyDescent="0.2">
      <c r="A19" s="75"/>
      <c r="B19" s="84" t="s">
        <v>155</v>
      </c>
      <c r="C19" s="333" t="str">
        <f>ATRIBUIÇÕES!D3</f>
        <v>2142-15</v>
      </c>
      <c r="D19" s="286"/>
      <c r="E19" s="78"/>
      <c r="F19" s="79"/>
      <c r="G19" s="79"/>
      <c r="H19" s="79"/>
    </row>
    <row r="20" spans="1:8" ht="12.75" customHeight="1" x14ac:dyDescent="0.2">
      <c r="A20" s="75"/>
      <c r="B20" s="84" t="s">
        <v>156</v>
      </c>
      <c r="C20" s="333" t="s">
        <v>157</v>
      </c>
      <c r="D20" s="286"/>
      <c r="E20" s="78"/>
      <c r="F20" s="79"/>
      <c r="G20" s="79"/>
      <c r="H20" s="79"/>
    </row>
    <row r="21" spans="1:8" x14ac:dyDescent="0.2">
      <c r="A21" s="75"/>
      <c r="B21" s="337" t="s">
        <v>158</v>
      </c>
      <c r="C21" s="285"/>
      <c r="D21" s="286"/>
      <c r="E21" s="78"/>
      <c r="F21" s="79"/>
      <c r="G21" s="79"/>
      <c r="H21" s="79"/>
    </row>
    <row r="22" spans="1:8" ht="12.75" customHeight="1" x14ac:dyDescent="0.2">
      <c r="A22" s="75"/>
      <c r="B22" s="338" t="s">
        <v>159</v>
      </c>
      <c r="C22" s="286"/>
      <c r="D22" s="85">
        <v>10302</v>
      </c>
      <c r="E22" s="78"/>
      <c r="F22" s="79"/>
      <c r="G22" s="79"/>
      <c r="H22" s="79"/>
    </row>
    <row r="23" spans="1:8" ht="12.75" customHeight="1" x14ac:dyDescent="0.2">
      <c r="A23" s="75"/>
      <c r="B23" s="339" t="s">
        <v>160</v>
      </c>
      <c r="C23" s="286"/>
      <c r="D23" s="86">
        <v>0</v>
      </c>
      <c r="E23" s="78"/>
      <c r="F23" s="79"/>
      <c r="G23" s="79"/>
      <c r="H23" s="79"/>
    </row>
    <row r="24" spans="1:8" ht="12.75" customHeight="1" x14ac:dyDescent="0.2">
      <c r="A24" s="75"/>
      <c r="B24" s="339" t="s">
        <v>161</v>
      </c>
      <c r="C24" s="286"/>
      <c r="D24" s="86">
        <v>0</v>
      </c>
      <c r="E24" s="78"/>
      <c r="F24" s="79"/>
      <c r="G24" s="79"/>
      <c r="H24" s="79"/>
    </row>
    <row r="25" spans="1:8" ht="12.75" customHeight="1" x14ac:dyDescent="0.2">
      <c r="A25" s="75"/>
      <c r="B25" s="339" t="s">
        <v>162</v>
      </c>
      <c r="C25" s="286"/>
      <c r="D25" s="87">
        <v>0</v>
      </c>
      <c r="E25" s="78"/>
      <c r="F25" s="79"/>
      <c r="G25" s="79"/>
      <c r="H25" s="79"/>
    </row>
    <row r="26" spans="1:8" ht="12.75" customHeight="1" x14ac:dyDescent="0.2">
      <c r="A26" s="75"/>
      <c r="B26" s="339" t="s">
        <v>163</v>
      </c>
      <c r="C26" s="286"/>
      <c r="D26" s="87">
        <v>0</v>
      </c>
      <c r="E26" s="78"/>
      <c r="F26" s="79"/>
      <c r="G26" s="79"/>
      <c r="H26" s="79"/>
    </row>
    <row r="27" spans="1:8" ht="12.75" customHeight="1" x14ac:dyDescent="0.2">
      <c r="A27" s="75"/>
      <c r="B27" s="339" t="s">
        <v>164</v>
      </c>
      <c r="C27" s="286"/>
      <c r="D27" s="86">
        <v>0</v>
      </c>
      <c r="E27" s="78"/>
      <c r="F27" s="79"/>
      <c r="G27" s="79"/>
      <c r="H27" s="79"/>
    </row>
    <row r="28" spans="1:8" ht="12.75" customHeight="1" x14ac:dyDescent="0.2">
      <c r="A28" s="75"/>
      <c r="B28" s="88" t="s">
        <v>165</v>
      </c>
      <c r="C28" s="88"/>
      <c r="D28" s="89">
        <f>D22</f>
        <v>10302</v>
      </c>
      <c r="E28" s="78"/>
      <c r="F28" s="82"/>
      <c r="G28" s="82"/>
      <c r="H28" s="82"/>
    </row>
    <row r="29" spans="1:8" ht="12.75" customHeight="1" x14ac:dyDescent="0.2">
      <c r="A29" s="75"/>
      <c r="B29" s="90"/>
      <c r="C29" s="90"/>
      <c r="D29" s="91"/>
      <c r="E29" s="78"/>
      <c r="F29" s="79"/>
      <c r="G29" s="79"/>
      <c r="H29" s="79"/>
    </row>
    <row r="30" spans="1:8" x14ac:dyDescent="0.2">
      <c r="A30" s="75"/>
      <c r="B30" s="340" t="s">
        <v>166</v>
      </c>
      <c r="C30" s="285"/>
      <c r="D30" s="286"/>
      <c r="E30" s="78"/>
      <c r="F30" s="82"/>
      <c r="G30" s="82"/>
      <c r="H30" s="82"/>
    </row>
    <row r="31" spans="1:8" ht="12.75" x14ac:dyDescent="0.2">
      <c r="A31" s="75"/>
      <c r="B31" s="341" t="s">
        <v>167</v>
      </c>
      <c r="C31" s="285"/>
      <c r="D31" s="286"/>
      <c r="E31" s="78"/>
      <c r="F31" s="79"/>
      <c r="G31" s="82"/>
      <c r="H31" s="82"/>
    </row>
    <row r="32" spans="1:8" ht="13.5" customHeight="1" x14ac:dyDescent="0.2">
      <c r="A32" s="75"/>
      <c r="B32" s="92" t="s">
        <v>168</v>
      </c>
      <c r="C32" s="93">
        <f>1/12</f>
        <v>8.3333333333333329E-2</v>
      </c>
      <c r="D32" s="94">
        <f t="shared" ref="D32:D33" si="0">ROUND(C32*D$28,2)</f>
        <v>858.5</v>
      </c>
      <c r="E32" s="78"/>
      <c r="F32" s="79"/>
      <c r="G32" s="82"/>
      <c r="H32" s="82"/>
    </row>
    <row r="33" spans="1:8" ht="13.5" customHeight="1" x14ac:dyDescent="0.2">
      <c r="A33" s="75"/>
      <c r="B33" s="92" t="s">
        <v>169</v>
      </c>
      <c r="C33" s="93">
        <f>(1+1/3)/11</f>
        <v>0.1212121212121212</v>
      </c>
      <c r="D33" s="94">
        <f t="shared" si="0"/>
        <v>1248.73</v>
      </c>
      <c r="E33" s="95"/>
      <c r="F33" s="79"/>
      <c r="G33" s="79"/>
      <c r="H33" s="82"/>
    </row>
    <row r="34" spans="1:8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98">
        <f t="shared" si="1"/>
        <v>2107.23</v>
      </c>
      <c r="E34" s="78"/>
      <c r="F34" s="79"/>
      <c r="G34" s="82"/>
      <c r="H34" s="82"/>
    </row>
    <row r="35" spans="1:8" ht="12.75" customHeight="1" x14ac:dyDescent="0.2">
      <c r="A35" s="75"/>
      <c r="B35" s="99" t="s">
        <v>171</v>
      </c>
      <c r="C35" s="100">
        <f>C46*C34</f>
        <v>7.3227272727272738E-2</v>
      </c>
      <c r="D35" s="101">
        <f>ROUND(C35*D$28,2)</f>
        <v>754.39</v>
      </c>
      <c r="E35" s="78"/>
      <c r="F35" s="79"/>
      <c r="G35" s="79"/>
      <c r="H35" s="79"/>
    </row>
    <row r="36" spans="1:8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103">
        <f t="shared" si="2"/>
        <v>2861.62</v>
      </c>
      <c r="E36" s="78"/>
      <c r="F36" s="79"/>
      <c r="G36" s="79"/>
      <c r="H36" s="79"/>
    </row>
    <row r="37" spans="1:8" ht="12.75" customHeight="1" x14ac:dyDescent="0.2">
      <c r="A37" s="75"/>
      <c r="B37" s="342" t="s">
        <v>173</v>
      </c>
      <c r="C37" s="285"/>
      <c r="D37" s="286"/>
      <c r="E37" s="78"/>
      <c r="F37" s="79"/>
      <c r="G37" s="79"/>
      <c r="H37" s="79"/>
    </row>
    <row r="38" spans="1:8" ht="12.75" customHeight="1" x14ac:dyDescent="0.2">
      <c r="A38" s="75"/>
      <c r="B38" s="104" t="s">
        <v>174</v>
      </c>
      <c r="C38" s="105">
        <v>0.2</v>
      </c>
      <c r="D38" s="86">
        <f t="shared" ref="D38:D45" si="3">ROUND(C38*D$28,2)</f>
        <v>2060.4</v>
      </c>
      <c r="E38" s="78"/>
      <c r="F38" s="79"/>
      <c r="G38" s="79"/>
      <c r="H38" s="79"/>
    </row>
    <row r="39" spans="1:8" ht="12.75" customHeight="1" x14ac:dyDescent="0.2">
      <c r="A39" s="75"/>
      <c r="B39" s="104" t="s">
        <v>175</v>
      </c>
      <c r="C39" s="105">
        <v>0.08</v>
      </c>
      <c r="D39" s="86">
        <f t="shared" si="3"/>
        <v>824.16</v>
      </c>
      <c r="E39" s="78"/>
      <c r="F39" s="79"/>
      <c r="G39" s="79"/>
      <c r="H39" s="79"/>
    </row>
    <row r="40" spans="1:8" ht="12.75" customHeight="1" x14ac:dyDescent="0.2">
      <c r="A40" s="75"/>
      <c r="B40" s="104" t="s">
        <v>176</v>
      </c>
      <c r="C40" s="105">
        <v>1.4999999999999999E-2</v>
      </c>
      <c r="D40" s="86">
        <f t="shared" si="3"/>
        <v>154.53</v>
      </c>
      <c r="E40" s="78"/>
      <c r="F40" s="79"/>
      <c r="G40" s="79"/>
      <c r="H40" s="79"/>
    </row>
    <row r="41" spans="1:8" ht="12.75" customHeight="1" x14ac:dyDescent="0.2">
      <c r="A41" s="75"/>
      <c r="B41" s="104" t="s">
        <v>177</v>
      </c>
      <c r="C41" s="105">
        <v>0.01</v>
      </c>
      <c r="D41" s="86">
        <f t="shared" si="3"/>
        <v>103.02</v>
      </c>
      <c r="E41" s="78"/>
      <c r="F41" s="79"/>
      <c r="G41" s="82"/>
      <c r="H41" s="79"/>
    </row>
    <row r="42" spans="1:8" ht="12.75" customHeight="1" x14ac:dyDescent="0.2">
      <c r="A42" s="75"/>
      <c r="B42" s="104" t="s">
        <v>178</v>
      </c>
      <c r="C42" s="105">
        <v>2E-3</v>
      </c>
      <c r="D42" s="86">
        <f t="shared" si="3"/>
        <v>20.6</v>
      </c>
      <c r="E42" s="78"/>
      <c r="F42" s="79"/>
      <c r="G42" s="79"/>
      <c r="H42" s="79"/>
    </row>
    <row r="43" spans="1:8" ht="12.75" customHeight="1" x14ac:dyDescent="0.2">
      <c r="A43" s="75"/>
      <c r="B43" s="104" t="s">
        <v>179</v>
      </c>
      <c r="C43" s="105">
        <v>6.0000000000000001E-3</v>
      </c>
      <c r="D43" s="86">
        <f t="shared" si="3"/>
        <v>61.81</v>
      </c>
      <c r="E43" s="78"/>
      <c r="F43" s="79"/>
      <c r="G43" s="79"/>
      <c r="H43" s="79"/>
    </row>
    <row r="44" spans="1:8" ht="12.75" customHeight="1" x14ac:dyDescent="0.2">
      <c r="A44" s="75"/>
      <c r="B44" s="104" t="s">
        <v>180</v>
      </c>
      <c r="C44" s="105">
        <v>2.5000000000000001E-2</v>
      </c>
      <c r="D44" s="86">
        <f t="shared" si="3"/>
        <v>257.55</v>
      </c>
      <c r="E44" s="78"/>
      <c r="F44" s="79"/>
      <c r="G44" s="79"/>
      <c r="H44" s="79"/>
    </row>
    <row r="45" spans="1:8" ht="12.75" customHeight="1" x14ac:dyDescent="0.2">
      <c r="A45" s="75"/>
      <c r="B45" s="104" t="s">
        <v>181</v>
      </c>
      <c r="C45" s="105">
        <v>0.02</v>
      </c>
      <c r="D45" s="86">
        <f t="shared" si="3"/>
        <v>206.04</v>
      </c>
      <c r="E45" s="78"/>
      <c r="F45" s="79"/>
      <c r="G45" s="79"/>
      <c r="H45" s="79"/>
    </row>
    <row r="46" spans="1:8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108">
        <f t="shared" si="4"/>
        <v>3688.11</v>
      </c>
      <c r="E46" s="78"/>
      <c r="F46" s="79"/>
      <c r="G46" s="79"/>
      <c r="H46" s="79"/>
    </row>
    <row r="47" spans="1:8" ht="12.75" customHeight="1" x14ac:dyDescent="0.2">
      <c r="A47" s="109"/>
      <c r="B47" s="343" t="s">
        <v>182</v>
      </c>
      <c r="C47" s="285"/>
      <c r="D47" s="286"/>
      <c r="E47" s="110"/>
      <c r="F47" s="111"/>
      <c r="G47" s="111"/>
      <c r="H47" s="111"/>
    </row>
    <row r="48" spans="1:8" ht="12.75" x14ac:dyDescent="0.2">
      <c r="A48" s="109"/>
      <c r="B48" s="344" t="s">
        <v>183</v>
      </c>
      <c r="C48" s="286"/>
      <c r="D48" s="112">
        <v>22</v>
      </c>
      <c r="E48" s="110"/>
      <c r="F48" s="111"/>
      <c r="G48" s="111"/>
      <c r="H48" s="111"/>
    </row>
    <row r="49" spans="1:8" ht="12.75" customHeight="1" x14ac:dyDescent="0.2">
      <c r="A49" s="109"/>
      <c r="B49" s="344" t="s">
        <v>184</v>
      </c>
      <c r="C49" s="286"/>
      <c r="D49" s="113">
        <f>D28</f>
        <v>10302</v>
      </c>
      <c r="E49" s="110"/>
      <c r="F49" s="111"/>
      <c r="G49" s="111"/>
      <c r="H49" s="111"/>
    </row>
    <row r="50" spans="1:8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0"/>
      <c r="F50" s="111"/>
      <c r="G50" s="111"/>
      <c r="H50" s="111"/>
    </row>
    <row r="51" spans="1:8" ht="12.75" customHeight="1" x14ac:dyDescent="0.2">
      <c r="A51" s="109"/>
      <c r="B51" s="116" t="s">
        <v>188</v>
      </c>
      <c r="C51" s="117">
        <v>30</v>
      </c>
      <c r="D51" s="94">
        <f>C51*D48</f>
        <v>660</v>
      </c>
      <c r="E51" s="110"/>
      <c r="F51" s="111"/>
      <c r="G51" s="111"/>
      <c r="H51" s="111"/>
    </row>
    <row r="52" spans="1:8" ht="12.75" customHeight="1" x14ac:dyDescent="0.2">
      <c r="A52" s="109"/>
      <c r="B52" s="118" t="s">
        <v>189</v>
      </c>
      <c r="C52" s="119">
        <v>0</v>
      </c>
      <c r="D52" s="120">
        <f>-(C52*D51)</f>
        <v>0</v>
      </c>
      <c r="E52" s="110"/>
      <c r="F52" s="111"/>
      <c r="G52" s="111"/>
      <c r="H52" s="111"/>
    </row>
    <row r="53" spans="1:8" ht="12.75" customHeight="1" x14ac:dyDescent="0.2">
      <c r="A53" s="109"/>
      <c r="B53" s="121" t="s">
        <v>190</v>
      </c>
      <c r="C53" s="122">
        <v>0</v>
      </c>
      <c r="D53" s="87">
        <f>C53*D48</f>
        <v>0</v>
      </c>
      <c r="E53" s="123"/>
      <c r="F53" s="111"/>
      <c r="G53" s="111"/>
      <c r="H53" s="111"/>
    </row>
    <row r="54" spans="1:8" ht="12.75" customHeight="1" x14ac:dyDescent="0.2">
      <c r="A54" s="109"/>
      <c r="B54" s="118" t="s">
        <v>191</v>
      </c>
      <c r="C54" s="119">
        <v>0</v>
      </c>
      <c r="D54" s="120">
        <f>-(C54*D49)</f>
        <v>0</v>
      </c>
      <c r="E54" s="123"/>
      <c r="F54" s="111"/>
      <c r="G54" s="124"/>
      <c r="H54" s="125"/>
    </row>
    <row r="55" spans="1:8" ht="12.75" customHeight="1" x14ac:dyDescent="0.2">
      <c r="A55" s="109"/>
      <c r="B55" s="126" t="s">
        <v>192</v>
      </c>
      <c r="C55" s="122">
        <v>0</v>
      </c>
      <c r="D55" s="87">
        <v>169.67</v>
      </c>
      <c r="E55" s="110"/>
      <c r="F55" s="111"/>
      <c r="G55" s="124"/>
      <c r="H55" s="125"/>
    </row>
    <row r="56" spans="1:8" ht="12.75" customHeight="1" x14ac:dyDescent="0.2">
      <c r="A56" s="109"/>
      <c r="B56" s="127" t="s">
        <v>193</v>
      </c>
      <c r="C56" s="128">
        <v>0</v>
      </c>
      <c r="D56" s="129">
        <v>11.27</v>
      </c>
      <c r="E56" s="110"/>
      <c r="F56" s="111"/>
      <c r="G56" s="125"/>
      <c r="H56" s="125"/>
    </row>
    <row r="57" spans="1:8" ht="12.75" customHeight="1" x14ac:dyDescent="0.2">
      <c r="A57" s="109"/>
      <c r="B57" s="127" t="s">
        <v>194</v>
      </c>
      <c r="C57" s="128">
        <v>0</v>
      </c>
      <c r="D57" s="129">
        <v>2.5</v>
      </c>
      <c r="E57" s="110"/>
      <c r="F57" s="111"/>
      <c r="G57" s="125"/>
      <c r="H57" s="125"/>
    </row>
    <row r="58" spans="1:8" ht="12.75" customHeight="1" x14ac:dyDescent="0.2">
      <c r="A58" s="109"/>
      <c r="B58" s="127" t="s">
        <v>195</v>
      </c>
      <c r="C58" s="128">
        <v>0</v>
      </c>
      <c r="D58" s="128">
        <v>0</v>
      </c>
      <c r="E58" s="110"/>
      <c r="F58" s="111"/>
      <c r="G58" s="125"/>
      <c r="H58" s="125"/>
    </row>
    <row r="59" spans="1:8" ht="12.75" customHeight="1" x14ac:dyDescent="0.2">
      <c r="A59" s="109"/>
      <c r="B59" s="106" t="s">
        <v>172</v>
      </c>
      <c r="C59" s="98">
        <f>SUM(C51+C53+C55+C56+C57)</f>
        <v>30</v>
      </c>
      <c r="D59" s="98">
        <f>SUM(D51+(D53-D54)+D55+D56+D57)</f>
        <v>843.43999999999994</v>
      </c>
      <c r="E59" s="110"/>
      <c r="F59" s="111"/>
      <c r="G59" s="125"/>
      <c r="H59" s="125"/>
    </row>
    <row r="60" spans="1:8" ht="12.75" x14ac:dyDescent="0.2">
      <c r="A60" s="109"/>
      <c r="B60" s="327" t="s">
        <v>196</v>
      </c>
      <c r="C60" s="285"/>
      <c r="D60" s="286"/>
      <c r="E60" s="110"/>
      <c r="F60" s="111"/>
      <c r="G60" s="125"/>
      <c r="H60" s="125"/>
    </row>
    <row r="61" spans="1:8" ht="12.75" customHeight="1" x14ac:dyDescent="0.2">
      <c r="A61" s="109"/>
      <c r="B61" s="130" t="s">
        <v>197</v>
      </c>
      <c r="C61" s="130"/>
      <c r="D61" s="130" t="s">
        <v>198</v>
      </c>
      <c r="E61" s="110"/>
      <c r="F61" s="111"/>
      <c r="G61" s="125"/>
      <c r="H61" s="125"/>
    </row>
    <row r="62" spans="1:8" ht="12.75" customHeight="1" x14ac:dyDescent="0.2">
      <c r="A62" s="109"/>
      <c r="B62" s="345" t="s">
        <v>199</v>
      </c>
      <c r="C62" s="286"/>
      <c r="D62" s="101">
        <f>D36</f>
        <v>2861.62</v>
      </c>
      <c r="E62" s="110"/>
      <c r="F62" s="131"/>
      <c r="G62" s="124"/>
      <c r="H62" s="125"/>
    </row>
    <row r="63" spans="1:8" ht="12.75" customHeight="1" x14ac:dyDescent="0.2">
      <c r="A63" s="109"/>
      <c r="B63" s="345" t="s">
        <v>200</v>
      </c>
      <c r="C63" s="286"/>
      <c r="D63" s="101">
        <f>D46</f>
        <v>3688.11</v>
      </c>
      <c r="E63" s="110"/>
      <c r="F63" s="111"/>
      <c r="G63" s="124"/>
      <c r="H63" s="125"/>
    </row>
    <row r="64" spans="1:8" ht="12.75" customHeight="1" x14ac:dyDescent="0.2">
      <c r="A64" s="109"/>
      <c r="B64" s="345" t="s">
        <v>201</v>
      </c>
      <c r="C64" s="286"/>
      <c r="D64" s="101">
        <f>D59</f>
        <v>843.43999999999994</v>
      </c>
      <c r="E64" s="110"/>
      <c r="F64" s="111"/>
      <c r="G64" s="125"/>
      <c r="H64" s="125"/>
    </row>
    <row r="65" spans="1:8" ht="12.75" customHeight="1" x14ac:dyDescent="0.2">
      <c r="A65" s="109"/>
      <c r="B65" s="132" t="s">
        <v>172</v>
      </c>
      <c r="C65" s="132"/>
      <c r="D65" s="133">
        <f>SUM(D62:D64)</f>
        <v>7393.1699999999992</v>
      </c>
      <c r="E65" s="110"/>
      <c r="F65" s="111"/>
      <c r="G65" s="125"/>
      <c r="H65" s="125"/>
    </row>
    <row r="66" spans="1:8" ht="12.75" x14ac:dyDescent="0.2">
      <c r="A66" s="109"/>
      <c r="B66" s="346" t="s">
        <v>202</v>
      </c>
      <c r="C66" s="285"/>
      <c r="D66" s="286"/>
      <c r="E66" s="110"/>
      <c r="F66" s="111"/>
      <c r="G66" s="125"/>
      <c r="H66" s="125"/>
    </row>
    <row r="67" spans="1:8" ht="12.75" x14ac:dyDescent="0.2">
      <c r="A67" s="109"/>
      <c r="B67" s="134" t="s">
        <v>203</v>
      </c>
      <c r="C67" s="135">
        <f>(0.05*0.0833)</f>
        <v>4.1650000000000003E-3</v>
      </c>
      <c r="D67" s="136">
        <f t="shared" ref="D67:D72" si="5">ROUND(C67*D$28,2)</f>
        <v>42.91</v>
      </c>
      <c r="E67" s="110"/>
      <c r="F67" s="131"/>
      <c r="G67" s="124"/>
      <c r="H67" s="125"/>
    </row>
    <row r="68" spans="1:8" ht="12.75" x14ac:dyDescent="0.2">
      <c r="A68" s="109"/>
      <c r="B68" s="104" t="s">
        <v>204</v>
      </c>
      <c r="C68" s="137">
        <f>(0.08*C67)*1.4</f>
        <v>4.6648000000000002E-4</v>
      </c>
      <c r="D68" s="86">
        <f t="shared" si="5"/>
        <v>4.8099999999999996</v>
      </c>
      <c r="E68" s="110"/>
      <c r="F68" s="131"/>
      <c r="G68" s="125"/>
      <c r="H68" s="125"/>
    </row>
    <row r="69" spans="1:8" ht="12.75" x14ac:dyDescent="0.2">
      <c r="A69" s="109"/>
      <c r="B69" s="104" t="s">
        <v>205</v>
      </c>
      <c r="C69" s="137">
        <f>(0.08*C67)</f>
        <v>3.3320000000000002E-4</v>
      </c>
      <c r="D69" s="86">
        <f t="shared" si="5"/>
        <v>3.43</v>
      </c>
      <c r="E69" s="110"/>
      <c r="F69" s="131"/>
      <c r="G69" s="131"/>
      <c r="H69" s="131"/>
    </row>
    <row r="70" spans="1:8" ht="12.75" x14ac:dyDescent="0.2">
      <c r="A70" s="109"/>
      <c r="B70" s="104" t="s">
        <v>206</v>
      </c>
      <c r="C70" s="137">
        <f>(7/30)/(12)</f>
        <v>1.9444444444444445E-2</v>
      </c>
      <c r="D70" s="86">
        <f t="shared" si="5"/>
        <v>200.32</v>
      </c>
      <c r="E70" s="110"/>
      <c r="F70" s="131"/>
      <c r="G70" s="131"/>
      <c r="H70" s="131"/>
    </row>
    <row r="71" spans="1:8" ht="43.5" customHeight="1" x14ac:dyDescent="0.2">
      <c r="A71" s="109"/>
      <c r="B71" s="104" t="s">
        <v>207</v>
      </c>
      <c r="C71" s="105">
        <f>(C46*C70)</f>
        <v>6.9611111111111132E-3</v>
      </c>
      <c r="D71" s="86">
        <f t="shared" si="5"/>
        <v>71.709999999999994</v>
      </c>
      <c r="E71" s="110"/>
      <c r="F71" s="111"/>
      <c r="G71" s="138"/>
      <c r="H71" s="131"/>
    </row>
    <row r="72" spans="1:8" ht="12.75" customHeight="1" x14ac:dyDescent="0.2">
      <c r="A72" s="109"/>
      <c r="B72" s="104" t="s">
        <v>208</v>
      </c>
      <c r="C72" s="105">
        <f>(0.01944*0.08)*0.4</f>
        <v>6.2208000000000001E-4</v>
      </c>
      <c r="D72" s="86">
        <f t="shared" si="5"/>
        <v>6.41</v>
      </c>
      <c r="E72" s="110"/>
      <c r="F72" s="111"/>
      <c r="G72" s="131"/>
      <c r="H72" s="131"/>
    </row>
    <row r="73" spans="1:8" ht="12.75" customHeight="1" x14ac:dyDescent="0.2">
      <c r="A73" s="109"/>
      <c r="B73" s="106" t="s">
        <v>172</v>
      </c>
      <c r="C73" s="139">
        <f t="shared" ref="C73:D73" si="6">SUM(C67:C71)</f>
        <v>3.1370235555555556E-2</v>
      </c>
      <c r="D73" s="140">
        <f t="shared" si="6"/>
        <v>323.18</v>
      </c>
      <c r="E73" s="110"/>
      <c r="F73" s="131"/>
      <c r="G73" s="111"/>
      <c r="H73" s="111"/>
    </row>
    <row r="74" spans="1:8" ht="12.75" customHeight="1" x14ac:dyDescent="0.2">
      <c r="A74" s="109"/>
      <c r="B74" s="346" t="s">
        <v>209</v>
      </c>
      <c r="C74" s="285"/>
      <c r="D74" s="286"/>
      <c r="E74" s="110"/>
      <c r="F74" s="111"/>
      <c r="G74" s="138"/>
      <c r="H74" s="111"/>
    </row>
    <row r="75" spans="1:8" ht="12.75" customHeight="1" x14ac:dyDescent="0.2">
      <c r="A75" s="109"/>
      <c r="B75" s="341" t="s">
        <v>210</v>
      </c>
      <c r="C75" s="285"/>
      <c r="D75" s="286"/>
      <c r="E75" s="110"/>
      <c r="F75" s="131"/>
      <c r="G75" s="111"/>
      <c r="H75" s="111"/>
    </row>
    <row r="76" spans="1:8" ht="12.75" customHeight="1" x14ac:dyDescent="0.2">
      <c r="A76" s="109"/>
      <c r="B76" s="92" t="s">
        <v>211</v>
      </c>
      <c r="C76" s="141">
        <v>0</v>
      </c>
      <c r="D76" s="94">
        <f t="shared" ref="D76:D81" si="7">ROUND(C76*D$28,2)</f>
        <v>0</v>
      </c>
      <c r="E76" s="110"/>
      <c r="F76" s="131"/>
      <c r="G76" s="111"/>
      <c r="H76" s="111"/>
    </row>
    <row r="77" spans="1:8" ht="12.75" customHeight="1" x14ac:dyDescent="0.2">
      <c r="A77" s="109"/>
      <c r="B77" s="92" t="s">
        <v>212</v>
      </c>
      <c r="C77" s="142">
        <f>((8/360)*1)</f>
        <v>2.2222222222222223E-2</v>
      </c>
      <c r="D77" s="94">
        <f t="shared" si="7"/>
        <v>228.93</v>
      </c>
      <c r="E77" s="110"/>
      <c r="F77" s="131"/>
      <c r="G77" s="111"/>
      <c r="H77" s="111"/>
    </row>
    <row r="78" spans="1:8" ht="12.75" customHeight="1" x14ac:dyDescent="0.2">
      <c r="A78" s="109"/>
      <c r="B78" s="92" t="s">
        <v>213</v>
      </c>
      <c r="C78" s="142">
        <f>(5/360)*(0.1)</f>
        <v>1.3888888888888889E-3</v>
      </c>
      <c r="D78" s="94">
        <f t="shared" si="7"/>
        <v>14.31</v>
      </c>
      <c r="E78" s="110"/>
      <c r="F78" s="131"/>
      <c r="G78" s="111"/>
      <c r="H78" s="111"/>
    </row>
    <row r="79" spans="1:8" ht="12.75" customHeight="1" x14ac:dyDescent="0.2">
      <c r="A79" s="109"/>
      <c r="B79" s="92" t="s">
        <v>214</v>
      </c>
      <c r="C79" s="142">
        <f>(15/360)*0.1</f>
        <v>4.1666666666666666E-3</v>
      </c>
      <c r="D79" s="94">
        <f t="shared" si="7"/>
        <v>42.93</v>
      </c>
      <c r="E79" s="110"/>
      <c r="F79" s="143"/>
      <c r="G79" s="111"/>
      <c r="H79" s="111"/>
    </row>
    <row r="80" spans="1:8" ht="12.75" customHeight="1" x14ac:dyDescent="0.2">
      <c r="A80" s="109"/>
      <c r="B80" s="92" t="s">
        <v>215</v>
      </c>
      <c r="C80" s="142">
        <f>(180/360)*0.01416*0.08*0.368</f>
        <v>2.0843519999999999E-4</v>
      </c>
      <c r="D80" s="94">
        <f t="shared" si="7"/>
        <v>2.15</v>
      </c>
      <c r="E80" s="110"/>
      <c r="F80" s="138"/>
      <c r="G80" s="111"/>
      <c r="H80" s="111"/>
    </row>
    <row r="81" spans="1:8" ht="12.75" customHeight="1" x14ac:dyDescent="0.2">
      <c r="A81" s="75"/>
      <c r="B81" s="126" t="s">
        <v>216</v>
      </c>
      <c r="C81" s="93">
        <f>0</f>
        <v>0</v>
      </c>
      <c r="D81" s="94">
        <f t="shared" si="7"/>
        <v>0</v>
      </c>
      <c r="E81" s="78"/>
      <c r="F81" s="144"/>
      <c r="G81" s="82"/>
      <c r="H81" s="79"/>
    </row>
    <row r="82" spans="1:8" ht="12.75" customHeight="1" x14ac:dyDescent="0.2">
      <c r="A82" s="75"/>
      <c r="B82" s="106" t="s">
        <v>170</v>
      </c>
      <c r="C82" s="139">
        <f t="shared" ref="C82:D82" si="8">SUM(C76:C81)</f>
        <v>2.7986212977777775E-2</v>
      </c>
      <c r="D82" s="145">
        <f t="shared" si="8"/>
        <v>288.32</v>
      </c>
      <c r="E82" s="78"/>
      <c r="F82" s="144"/>
      <c r="G82" s="79"/>
      <c r="H82" s="79"/>
    </row>
    <row r="83" spans="1:8" ht="12.75" customHeight="1" x14ac:dyDescent="0.2">
      <c r="A83" s="75"/>
      <c r="B83" s="146" t="s">
        <v>217</v>
      </c>
      <c r="C83" s="147">
        <f>C46*C82</f>
        <v>1.0019064246044446E-2</v>
      </c>
      <c r="D83" s="94">
        <f>ROUND(C83*D$28,2)</f>
        <v>103.22</v>
      </c>
      <c r="E83" s="78"/>
      <c r="F83" s="144"/>
      <c r="G83" s="79"/>
      <c r="H83" s="79"/>
    </row>
    <row r="84" spans="1:8" ht="12.75" customHeight="1" x14ac:dyDescent="0.2">
      <c r="A84" s="75"/>
      <c r="B84" s="148" t="s">
        <v>172</v>
      </c>
      <c r="C84" s="149">
        <f t="shared" ref="C84:D84" si="9">SUM(C82:C83)</f>
        <v>3.8005277223822222E-2</v>
      </c>
      <c r="D84" s="150">
        <f t="shared" si="9"/>
        <v>391.53999999999996</v>
      </c>
      <c r="E84" s="78"/>
      <c r="F84" s="144"/>
      <c r="G84" s="79"/>
      <c r="H84" s="79"/>
    </row>
    <row r="85" spans="1:8" ht="12.75" customHeight="1" x14ac:dyDescent="0.2">
      <c r="A85" s="75"/>
      <c r="B85" s="341" t="s">
        <v>218</v>
      </c>
      <c r="C85" s="285"/>
      <c r="D85" s="286"/>
      <c r="E85" s="78"/>
      <c r="F85" s="79"/>
      <c r="G85" s="79"/>
      <c r="H85" s="79"/>
    </row>
    <row r="86" spans="1:8" ht="12.75" customHeight="1" x14ac:dyDescent="0.2">
      <c r="A86" s="75"/>
      <c r="B86" s="151" t="s">
        <v>219</v>
      </c>
      <c r="C86" s="152">
        <v>0</v>
      </c>
      <c r="D86" s="152">
        <v>0</v>
      </c>
      <c r="E86" s="78"/>
      <c r="F86" s="79"/>
      <c r="G86" s="79"/>
      <c r="H86" s="79"/>
    </row>
    <row r="87" spans="1:8" ht="12.75" customHeight="1" x14ac:dyDescent="0.2">
      <c r="A87" s="75"/>
      <c r="B87" s="106" t="s">
        <v>172</v>
      </c>
      <c r="C87" s="153">
        <f t="shared" ref="C87:D87" si="10">SUM(C86)</f>
        <v>0</v>
      </c>
      <c r="D87" s="98">
        <f t="shared" si="10"/>
        <v>0</v>
      </c>
      <c r="E87" s="78"/>
      <c r="F87" s="79"/>
      <c r="G87" s="79"/>
      <c r="H87" s="79"/>
    </row>
    <row r="88" spans="1:8" ht="12.75" customHeight="1" x14ac:dyDescent="0.2">
      <c r="A88" s="75"/>
      <c r="B88" s="327" t="s">
        <v>220</v>
      </c>
      <c r="C88" s="285"/>
      <c r="D88" s="286"/>
      <c r="E88" s="78"/>
      <c r="F88" s="79"/>
      <c r="G88" s="79"/>
      <c r="H88" s="79"/>
    </row>
    <row r="89" spans="1:8" ht="12.75" customHeight="1" x14ac:dyDescent="0.2">
      <c r="A89" s="75"/>
      <c r="B89" s="347" t="s">
        <v>221</v>
      </c>
      <c r="C89" s="286"/>
      <c r="D89" s="154" t="s">
        <v>172</v>
      </c>
      <c r="E89" s="78"/>
      <c r="F89" s="79"/>
      <c r="G89" s="79"/>
      <c r="H89" s="79"/>
    </row>
    <row r="90" spans="1:8" ht="12.75" customHeight="1" x14ac:dyDescent="0.2">
      <c r="A90" s="75"/>
      <c r="B90" s="345" t="s">
        <v>222</v>
      </c>
      <c r="C90" s="286"/>
      <c r="D90" s="101">
        <f>D84</f>
        <v>391.53999999999996</v>
      </c>
      <c r="E90" s="78"/>
      <c r="F90" s="79"/>
      <c r="G90" s="79"/>
      <c r="H90" s="79"/>
    </row>
    <row r="91" spans="1:8" ht="12.75" customHeight="1" x14ac:dyDescent="0.2">
      <c r="A91" s="75"/>
      <c r="B91" s="345" t="s">
        <v>223</v>
      </c>
      <c r="C91" s="286"/>
      <c r="D91" s="101">
        <f>D87</f>
        <v>0</v>
      </c>
      <c r="E91" s="78"/>
      <c r="F91" s="79"/>
      <c r="G91" s="79"/>
      <c r="H91" s="79"/>
    </row>
    <row r="92" spans="1:8" ht="12.75" customHeight="1" x14ac:dyDescent="0.2">
      <c r="A92" s="75"/>
      <c r="B92" s="348" t="s">
        <v>109</v>
      </c>
      <c r="C92" s="286"/>
      <c r="D92" s="155">
        <f>SUM(D90:D91)</f>
        <v>391.53999999999996</v>
      </c>
      <c r="E92" s="78"/>
      <c r="F92" s="79"/>
      <c r="G92" s="79"/>
      <c r="H92" s="79"/>
    </row>
    <row r="93" spans="1:8" ht="12.75" customHeight="1" x14ac:dyDescent="0.2">
      <c r="A93" s="75"/>
      <c r="B93" s="346" t="s">
        <v>224</v>
      </c>
      <c r="C93" s="285"/>
      <c r="D93" s="286"/>
      <c r="E93" s="78"/>
      <c r="F93" s="79"/>
      <c r="G93" s="79"/>
      <c r="H93" s="79"/>
    </row>
    <row r="94" spans="1:8" ht="12.75" customHeight="1" x14ac:dyDescent="0.2">
      <c r="A94" s="75"/>
      <c r="B94" s="322" t="s">
        <v>225</v>
      </c>
      <c r="C94" s="286"/>
      <c r="D94" s="87">
        <f>UNIFORMES!I32</f>
        <v>98.016666666666666</v>
      </c>
      <c r="E94" s="78"/>
      <c r="F94" s="79"/>
      <c r="G94" s="79"/>
      <c r="H94" s="79"/>
    </row>
    <row r="95" spans="1:8" ht="12.75" customHeight="1" x14ac:dyDescent="0.2">
      <c r="A95" s="75"/>
      <c r="B95" s="322" t="s">
        <v>226</v>
      </c>
      <c r="C95" s="286"/>
      <c r="D95" s="87">
        <f>'software de gerenciamento '!G9</f>
        <v>63.905283018867927</v>
      </c>
      <c r="E95" s="78"/>
      <c r="F95" s="79"/>
      <c r="G95" s="79"/>
      <c r="H95" s="79"/>
    </row>
    <row r="96" spans="1:8" ht="12.75" customHeight="1" x14ac:dyDescent="0.2">
      <c r="A96" s="75"/>
      <c r="B96" s="322" t="s">
        <v>227</v>
      </c>
      <c r="C96" s="286"/>
      <c r="D96" s="87">
        <f>'FERRAMENTAL  E EQUIPAMENTOS BÁS'!G129</f>
        <v>44.497396226415106</v>
      </c>
      <c r="E96" s="78"/>
      <c r="F96" s="79"/>
      <c r="G96" s="79"/>
      <c r="H96" s="79"/>
    </row>
    <row r="97" spans="1:8" ht="12.75" customHeight="1" x14ac:dyDescent="0.2">
      <c r="A97" s="75"/>
      <c r="B97" s="322" t="s">
        <v>228</v>
      </c>
      <c r="C97" s="286"/>
      <c r="D97" s="87">
        <f>'EPI '!G13</f>
        <v>12.46</v>
      </c>
      <c r="E97" s="78"/>
      <c r="F97" s="79"/>
      <c r="G97" s="79"/>
      <c r="H97" s="79"/>
    </row>
    <row r="98" spans="1:8" ht="12.75" customHeight="1" x14ac:dyDescent="0.2">
      <c r="A98" s="75"/>
      <c r="B98" s="322" t="s">
        <v>229</v>
      </c>
      <c r="C98" s="286"/>
      <c r="D98" s="87">
        <v>0</v>
      </c>
      <c r="E98" s="78"/>
      <c r="F98" s="79"/>
      <c r="G98" s="79"/>
      <c r="H98" s="79"/>
    </row>
    <row r="99" spans="1:8" ht="12.75" customHeight="1" x14ac:dyDescent="0.2">
      <c r="A99" s="75"/>
      <c r="B99" s="322" t="s">
        <v>195</v>
      </c>
      <c r="C99" s="286"/>
      <c r="D99" s="87">
        <v>0</v>
      </c>
      <c r="E99" s="78"/>
      <c r="F99" s="79"/>
      <c r="G99" s="79"/>
      <c r="H99" s="79"/>
    </row>
    <row r="100" spans="1:8" ht="12.75" customHeight="1" x14ac:dyDescent="0.2">
      <c r="A100" s="75"/>
      <c r="B100" s="323" t="s">
        <v>230</v>
      </c>
      <c r="C100" s="286"/>
      <c r="D100" s="108">
        <f>SUM(D94:D99)</f>
        <v>218.87934591194971</v>
      </c>
      <c r="E100" s="78"/>
      <c r="F100" s="79"/>
      <c r="G100" s="79"/>
      <c r="H100" s="79"/>
    </row>
    <row r="101" spans="1:8" ht="12.75" customHeight="1" x14ac:dyDescent="0.2">
      <c r="A101" s="75"/>
      <c r="B101" s="324" t="s">
        <v>231</v>
      </c>
      <c r="C101" s="285"/>
      <c r="D101" s="286"/>
      <c r="E101" s="78"/>
      <c r="F101" s="79"/>
      <c r="G101" s="79"/>
      <c r="H101" s="79"/>
    </row>
    <row r="102" spans="1:8" ht="12.75" customHeight="1" x14ac:dyDescent="0.2">
      <c r="A102" s="75"/>
      <c r="B102" s="104" t="s">
        <v>232</v>
      </c>
      <c r="C102" s="137">
        <v>7.0000000000000007E-2</v>
      </c>
      <c r="D102" s="87">
        <f>C102*$D$118</f>
        <v>1304.0138542138363</v>
      </c>
      <c r="E102" s="78"/>
      <c r="F102" s="79"/>
      <c r="G102" s="79"/>
      <c r="H102" s="79"/>
    </row>
    <row r="103" spans="1:8" ht="12.75" customHeight="1" x14ac:dyDescent="0.2">
      <c r="A103" s="75"/>
      <c r="B103" s="104" t="s">
        <v>233</v>
      </c>
      <c r="C103" s="137">
        <v>7.0000000000000007E-2</v>
      </c>
      <c r="D103" s="87">
        <f>C103*($D$118+D102)</f>
        <v>1395.2948240088051</v>
      </c>
      <c r="E103" s="78"/>
      <c r="F103" s="79"/>
      <c r="G103" s="79"/>
      <c r="H103" s="79"/>
    </row>
    <row r="104" spans="1:8" ht="12.75" customHeight="1" x14ac:dyDescent="0.2">
      <c r="A104" s="75"/>
      <c r="B104" s="148" t="s">
        <v>234</v>
      </c>
      <c r="C104" s="149">
        <f t="shared" ref="C104:D104" si="11">SUM(C102:C103)</f>
        <v>0.14000000000000001</v>
      </c>
      <c r="D104" s="150">
        <f t="shared" si="11"/>
        <v>2699.3086782226414</v>
      </c>
      <c r="E104" s="78"/>
      <c r="F104" s="79"/>
      <c r="G104" s="79"/>
      <c r="H104" s="79"/>
    </row>
    <row r="105" spans="1:8" ht="12.75" customHeight="1" x14ac:dyDescent="0.2">
      <c r="A105" s="75"/>
      <c r="B105" s="325" t="s">
        <v>235</v>
      </c>
      <c r="C105" s="285"/>
      <c r="D105" s="286"/>
      <c r="E105" s="78"/>
      <c r="F105" s="79"/>
      <c r="G105" s="79"/>
      <c r="H105" s="79"/>
    </row>
    <row r="106" spans="1:8" ht="12.75" x14ac:dyDescent="0.2">
      <c r="A106" s="75"/>
      <c r="B106" s="326" t="s">
        <v>236</v>
      </c>
      <c r="C106" s="286"/>
      <c r="D106" s="156">
        <f>(D118+D104)/(1-C110)</f>
        <v>24031.637210292494</v>
      </c>
      <c r="E106" s="78"/>
      <c r="F106" s="79"/>
      <c r="G106" s="79"/>
      <c r="H106" s="79"/>
    </row>
    <row r="107" spans="1:8" ht="12.75" customHeight="1" x14ac:dyDescent="0.2">
      <c r="A107" s="75"/>
      <c r="B107" s="104" t="s">
        <v>237</v>
      </c>
      <c r="C107" s="105">
        <v>0.02</v>
      </c>
      <c r="D107" s="86">
        <f t="shared" ref="D107:D109" si="12">C107*$D$106</f>
        <v>480.63274420584992</v>
      </c>
      <c r="E107" s="78"/>
      <c r="F107" s="79"/>
      <c r="G107" s="79"/>
      <c r="H107" s="79"/>
    </row>
    <row r="108" spans="1:8" ht="12.75" customHeight="1" x14ac:dyDescent="0.2">
      <c r="A108" s="75"/>
      <c r="B108" s="104" t="s">
        <v>238</v>
      </c>
      <c r="C108" s="105">
        <v>7.5999999999999998E-2</v>
      </c>
      <c r="D108" s="86">
        <f t="shared" si="12"/>
        <v>1826.4044279822294</v>
      </c>
      <c r="E108" s="78"/>
      <c r="F108" s="79"/>
      <c r="G108" s="79"/>
      <c r="H108" s="79"/>
    </row>
    <row r="109" spans="1:8" ht="12.75" customHeight="1" x14ac:dyDescent="0.2">
      <c r="A109" s="75"/>
      <c r="B109" s="104" t="s">
        <v>239</v>
      </c>
      <c r="C109" s="105">
        <v>1.6500000000000001E-2</v>
      </c>
      <c r="D109" s="86">
        <f t="shared" si="12"/>
        <v>396.52201396982616</v>
      </c>
      <c r="E109" s="78"/>
      <c r="F109" s="79"/>
      <c r="G109" s="79"/>
      <c r="H109" s="79"/>
    </row>
    <row r="110" spans="1:8" ht="12.75" customHeight="1" x14ac:dyDescent="0.2">
      <c r="A110" s="75"/>
      <c r="B110" s="157" t="s">
        <v>240</v>
      </c>
      <c r="C110" s="158">
        <f t="shared" ref="C110:D110" si="13">SUM(C107:C109)</f>
        <v>0.1125</v>
      </c>
      <c r="D110" s="159">
        <f t="shared" si="13"/>
        <v>2703.5591861579055</v>
      </c>
      <c r="E110" s="78"/>
      <c r="F110" s="79"/>
      <c r="G110" s="82"/>
      <c r="H110" s="79"/>
    </row>
    <row r="111" spans="1:8" ht="12.75" customHeight="1" x14ac:dyDescent="0.2">
      <c r="A111" s="75"/>
      <c r="B111" s="327" t="s">
        <v>241</v>
      </c>
      <c r="C111" s="285"/>
      <c r="D111" s="286"/>
      <c r="E111" s="78"/>
      <c r="F111" s="79"/>
      <c r="G111" s="79"/>
      <c r="H111" s="79"/>
    </row>
    <row r="112" spans="1:8" ht="12.75" customHeight="1" x14ac:dyDescent="0.2">
      <c r="A112" s="75"/>
      <c r="B112" s="327" t="s">
        <v>242</v>
      </c>
      <c r="C112" s="285"/>
      <c r="D112" s="286"/>
      <c r="E112" s="78"/>
      <c r="F112" s="79"/>
      <c r="G112" s="79"/>
      <c r="H112" s="79"/>
    </row>
    <row r="113" spans="1:8" ht="12.75" customHeight="1" x14ac:dyDescent="0.2">
      <c r="A113" s="75"/>
      <c r="B113" s="329" t="s">
        <v>243</v>
      </c>
      <c r="C113" s="286"/>
      <c r="D113" s="160">
        <f>D28</f>
        <v>10302</v>
      </c>
      <c r="E113" s="78"/>
      <c r="F113" s="79"/>
      <c r="G113" s="79"/>
      <c r="H113" s="79"/>
    </row>
    <row r="114" spans="1:8" ht="12.75" customHeight="1" x14ac:dyDescent="0.2">
      <c r="A114" s="75"/>
      <c r="B114" s="329" t="s">
        <v>244</v>
      </c>
      <c r="C114" s="286"/>
      <c r="D114" s="160">
        <f>D65</f>
        <v>7393.1699999999992</v>
      </c>
      <c r="E114" s="78"/>
      <c r="F114" s="79"/>
      <c r="G114" s="79"/>
      <c r="H114" s="79"/>
    </row>
    <row r="115" spans="1:8" ht="12.75" customHeight="1" x14ac:dyDescent="0.2">
      <c r="A115" s="75"/>
      <c r="B115" s="329" t="s">
        <v>245</v>
      </c>
      <c r="C115" s="286"/>
      <c r="D115" s="160">
        <f>D73</f>
        <v>323.18</v>
      </c>
      <c r="E115" s="78"/>
      <c r="F115" s="79"/>
      <c r="G115" s="79"/>
      <c r="H115" s="79"/>
    </row>
    <row r="116" spans="1:8" ht="12.75" customHeight="1" x14ac:dyDescent="0.2">
      <c r="A116" s="75"/>
      <c r="B116" s="329" t="s">
        <v>246</v>
      </c>
      <c r="C116" s="286"/>
      <c r="D116" s="160">
        <f>D92</f>
        <v>391.53999999999996</v>
      </c>
      <c r="E116" s="78"/>
      <c r="F116" s="79"/>
      <c r="G116" s="79"/>
      <c r="H116" s="79"/>
    </row>
    <row r="117" spans="1:8" ht="12.75" customHeight="1" x14ac:dyDescent="0.2">
      <c r="A117" s="75"/>
      <c r="B117" s="329" t="s">
        <v>247</v>
      </c>
      <c r="C117" s="286"/>
      <c r="D117" s="160">
        <f>D100</f>
        <v>218.87934591194971</v>
      </c>
      <c r="E117" s="78"/>
      <c r="F117" s="79"/>
      <c r="G117" s="79"/>
      <c r="H117" s="79"/>
    </row>
    <row r="118" spans="1:8" ht="12.75" x14ac:dyDescent="0.2">
      <c r="A118" s="75"/>
      <c r="B118" s="161" t="s">
        <v>248</v>
      </c>
      <c r="C118" s="162">
        <f>C36+C46+C73+C84</f>
        <v>0.70514824005210508</v>
      </c>
      <c r="D118" s="160">
        <f>SUM(D113:D117)</f>
        <v>18628.769345911947</v>
      </c>
      <c r="E118" s="78"/>
      <c r="F118" s="163"/>
      <c r="G118" s="163"/>
      <c r="H118" s="163"/>
    </row>
    <row r="119" spans="1:8" ht="51" x14ac:dyDescent="0.2">
      <c r="A119" s="75"/>
      <c r="B119" s="329" t="s">
        <v>249</v>
      </c>
      <c r="C119" s="286"/>
      <c r="D119" s="160">
        <f>D104+D110</f>
        <v>5402.867864380547</v>
      </c>
      <c r="E119" s="164"/>
      <c r="F119" s="165" t="s">
        <v>250</v>
      </c>
      <c r="G119" s="165" t="s">
        <v>251</v>
      </c>
      <c r="H119" s="165" t="s">
        <v>252</v>
      </c>
    </row>
    <row r="120" spans="1:8" ht="12.75" customHeight="1" x14ac:dyDescent="0.2">
      <c r="A120" s="75"/>
      <c r="B120" s="328" t="s">
        <v>253</v>
      </c>
      <c r="C120" s="286"/>
      <c r="D120" s="166">
        <f>SUM(D118:D119)</f>
        <v>24031.637210292494</v>
      </c>
      <c r="E120" s="164"/>
      <c r="F120" s="167">
        <f>D120/D22</f>
        <v>2.332715706687293</v>
      </c>
      <c r="G120" s="167">
        <f>(D120-D59)/D28</f>
        <v>2.2508442254215195</v>
      </c>
      <c r="H120" s="168">
        <f>D59/D28</f>
        <v>8.1871481265773635E-2</v>
      </c>
    </row>
    <row r="121" spans="1:8" ht="12.75" customHeight="1" x14ac:dyDescent="0.2">
      <c r="A121" s="75"/>
      <c r="B121" s="328" t="s">
        <v>254</v>
      </c>
      <c r="C121" s="286"/>
      <c r="D121" s="166">
        <f>D120*12</f>
        <v>288379.64652350993</v>
      </c>
      <c r="E121" s="78"/>
      <c r="F121" s="169"/>
      <c r="G121" s="169"/>
      <c r="H121" s="169"/>
    </row>
    <row r="122" spans="1:8" ht="12.75" customHeight="1" x14ac:dyDescent="0.2">
      <c r="A122" s="75"/>
      <c r="B122" s="328" t="s">
        <v>255</v>
      </c>
      <c r="C122" s="286"/>
      <c r="D122" s="170">
        <v>1</v>
      </c>
      <c r="E122" s="78"/>
      <c r="F122" s="79"/>
      <c r="G122" s="79"/>
      <c r="H122" s="79"/>
    </row>
    <row r="123" spans="1:8" ht="12.75" customHeight="1" x14ac:dyDescent="0.2">
      <c r="A123" s="75"/>
      <c r="B123" s="328" t="s">
        <v>256</v>
      </c>
      <c r="C123" s="286"/>
      <c r="D123" s="166">
        <f>D120*D122</f>
        <v>24031.637210292494</v>
      </c>
      <c r="E123" s="78"/>
      <c r="F123" s="79"/>
      <c r="G123" s="79"/>
      <c r="H123" s="79"/>
    </row>
    <row r="124" spans="1:8" ht="12.75" customHeight="1" x14ac:dyDescent="0.2">
      <c r="A124" s="75"/>
      <c r="B124" s="328" t="s">
        <v>257</v>
      </c>
      <c r="C124" s="286"/>
      <c r="D124" s="166">
        <f>D123*12</f>
        <v>288379.64652350993</v>
      </c>
      <c r="E124" s="78"/>
      <c r="F124" s="79"/>
      <c r="G124" s="79"/>
      <c r="H124" s="79"/>
    </row>
    <row r="125" spans="1:8" ht="12.75" customHeight="1" x14ac:dyDescent="0.2">
      <c r="A125" s="75"/>
      <c r="B125" s="76"/>
      <c r="C125" s="76"/>
      <c r="D125" s="77"/>
      <c r="E125" s="78"/>
      <c r="F125" s="79"/>
      <c r="G125" s="79"/>
      <c r="H125" s="79"/>
    </row>
    <row r="126" spans="1:8" ht="12.75" customHeight="1" x14ac:dyDescent="0.2">
      <c r="A126" s="171"/>
      <c r="B126" s="171"/>
      <c r="C126" s="171"/>
      <c r="D126" s="172"/>
      <c r="E126" s="171"/>
      <c r="F126" s="171"/>
      <c r="G126" s="171"/>
      <c r="H126" s="171"/>
    </row>
    <row r="127" spans="1:8" ht="12.75" customHeight="1" x14ac:dyDescent="0.2">
      <c r="A127" s="171"/>
      <c r="B127" s="171"/>
      <c r="C127" s="171"/>
      <c r="D127" s="172"/>
      <c r="E127" s="171"/>
      <c r="F127" s="171"/>
      <c r="G127" s="171"/>
      <c r="H127" s="171"/>
    </row>
    <row r="128" spans="1:8" ht="12.75" customHeight="1" x14ac:dyDescent="0.2">
      <c r="A128" s="171"/>
      <c r="B128" s="171"/>
      <c r="C128" s="171"/>
      <c r="D128" s="172"/>
      <c r="E128" s="171"/>
      <c r="F128" s="171"/>
      <c r="G128" s="171"/>
      <c r="H128" s="171"/>
    </row>
    <row r="129" spans="1:8" ht="12.75" customHeight="1" x14ac:dyDescent="0.2">
      <c r="A129" s="171"/>
      <c r="B129" s="171"/>
      <c r="C129" s="171"/>
      <c r="D129" s="172"/>
      <c r="E129" s="171"/>
      <c r="F129" s="171"/>
      <c r="G129" s="171"/>
      <c r="H129" s="171"/>
    </row>
    <row r="130" spans="1:8" ht="12.75" customHeight="1" x14ac:dyDescent="0.2">
      <c r="A130" s="171"/>
      <c r="B130" s="171"/>
      <c r="C130" s="171"/>
      <c r="D130" s="172"/>
      <c r="E130" s="171"/>
      <c r="F130" s="171"/>
      <c r="G130" s="171"/>
      <c r="H130" s="171"/>
    </row>
    <row r="131" spans="1:8" ht="12.75" customHeight="1" x14ac:dyDescent="0.2">
      <c r="A131" s="171"/>
      <c r="B131" s="171"/>
      <c r="C131" s="171"/>
      <c r="D131" s="172"/>
      <c r="E131" s="171"/>
      <c r="F131" s="171"/>
      <c r="G131" s="171"/>
      <c r="H131" s="171"/>
    </row>
    <row r="132" spans="1:8" ht="12.75" customHeight="1" x14ac:dyDescent="0.2">
      <c r="A132" s="171"/>
      <c r="B132" s="171"/>
      <c r="C132" s="171"/>
      <c r="D132" s="172"/>
      <c r="E132" s="171"/>
      <c r="F132" s="171"/>
      <c r="G132" s="171"/>
      <c r="H132" s="171"/>
    </row>
    <row r="133" spans="1:8" ht="12.75" customHeight="1" x14ac:dyDescent="0.2">
      <c r="A133" s="171"/>
      <c r="B133" s="171"/>
      <c r="C133" s="171"/>
      <c r="D133" s="172"/>
      <c r="E133" s="171"/>
      <c r="F133" s="171"/>
      <c r="G133" s="171"/>
      <c r="H133" s="171"/>
    </row>
    <row r="134" spans="1:8" ht="12.75" customHeight="1" x14ac:dyDescent="0.2">
      <c r="A134" s="171"/>
      <c r="B134" s="171"/>
      <c r="C134" s="171"/>
      <c r="D134" s="172"/>
      <c r="E134" s="171"/>
      <c r="F134" s="171"/>
      <c r="G134" s="171"/>
      <c r="H134" s="171"/>
    </row>
    <row r="135" spans="1:8" ht="12.75" customHeight="1" x14ac:dyDescent="0.2">
      <c r="A135" s="171"/>
      <c r="B135" s="171"/>
      <c r="C135" s="171"/>
      <c r="D135" s="172"/>
      <c r="E135" s="171"/>
      <c r="F135" s="171"/>
      <c r="G135" s="171"/>
      <c r="H135" s="171"/>
    </row>
    <row r="136" spans="1:8" ht="12.75" customHeight="1" x14ac:dyDescent="0.2">
      <c r="A136" s="171"/>
      <c r="B136" s="171"/>
      <c r="C136" s="171"/>
      <c r="D136" s="172"/>
      <c r="E136" s="171"/>
      <c r="F136" s="171"/>
      <c r="G136" s="171"/>
      <c r="H136" s="171"/>
    </row>
    <row r="137" spans="1:8" ht="12.75" customHeight="1" x14ac:dyDescent="0.2">
      <c r="A137" s="171"/>
      <c r="B137" s="171"/>
      <c r="C137" s="171"/>
      <c r="D137" s="172"/>
      <c r="E137" s="171"/>
      <c r="F137" s="171"/>
      <c r="G137" s="171"/>
      <c r="H137" s="171"/>
    </row>
    <row r="138" spans="1:8" ht="12.75" customHeight="1" x14ac:dyDescent="0.2">
      <c r="A138" s="171"/>
      <c r="B138" s="171"/>
      <c r="C138" s="171"/>
      <c r="D138" s="172"/>
      <c r="E138" s="171"/>
      <c r="F138" s="171"/>
      <c r="G138" s="171"/>
      <c r="H138" s="171"/>
    </row>
    <row r="139" spans="1:8" ht="12.75" customHeight="1" x14ac:dyDescent="0.2">
      <c r="A139" s="171"/>
      <c r="B139" s="171"/>
      <c r="C139" s="171"/>
      <c r="D139" s="172"/>
      <c r="E139" s="171"/>
      <c r="F139" s="171"/>
      <c r="G139" s="171"/>
      <c r="H139" s="171"/>
    </row>
    <row r="140" spans="1:8" ht="12.75" customHeight="1" x14ac:dyDescent="0.2">
      <c r="A140" s="171"/>
      <c r="B140" s="171"/>
      <c r="C140" s="171"/>
      <c r="D140" s="172"/>
      <c r="E140" s="171"/>
      <c r="F140" s="171"/>
      <c r="G140" s="171"/>
      <c r="H140" s="171"/>
    </row>
    <row r="141" spans="1:8" ht="12.75" customHeight="1" x14ac:dyDescent="0.2">
      <c r="A141" s="171"/>
      <c r="B141" s="171"/>
      <c r="C141" s="171"/>
      <c r="D141" s="172"/>
      <c r="E141" s="171"/>
      <c r="F141" s="171"/>
      <c r="G141" s="171"/>
      <c r="H141" s="171"/>
    </row>
    <row r="142" spans="1:8" ht="12.75" customHeight="1" x14ac:dyDescent="0.2">
      <c r="A142" s="171"/>
      <c r="B142" s="171"/>
      <c r="C142" s="171"/>
      <c r="D142" s="172"/>
      <c r="E142" s="171"/>
      <c r="F142" s="171"/>
      <c r="G142" s="171"/>
      <c r="H142" s="171"/>
    </row>
    <row r="143" spans="1:8" ht="12.75" customHeight="1" x14ac:dyDescent="0.2">
      <c r="A143" s="171"/>
      <c r="B143" s="171"/>
      <c r="C143" s="171"/>
      <c r="D143" s="172"/>
      <c r="E143" s="171"/>
      <c r="F143" s="171"/>
      <c r="G143" s="171"/>
      <c r="H143" s="171"/>
    </row>
    <row r="144" spans="1:8" ht="12.75" customHeight="1" x14ac:dyDescent="0.2">
      <c r="A144" s="171"/>
      <c r="B144" s="171"/>
      <c r="C144" s="171"/>
      <c r="D144" s="172"/>
      <c r="E144" s="171"/>
      <c r="F144" s="171"/>
      <c r="G144" s="171"/>
      <c r="H144" s="171"/>
    </row>
    <row r="145" spans="1:8" ht="12.75" customHeight="1" x14ac:dyDescent="0.2">
      <c r="A145" s="171"/>
      <c r="B145" s="171"/>
      <c r="C145" s="171"/>
      <c r="D145" s="172"/>
      <c r="E145" s="171"/>
      <c r="F145" s="171"/>
      <c r="G145" s="171"/>
      <c r="H145" s="171"/>
    </row>
    <row r="146" spans="1:8" ht="12.75" customHeight="1" x14ac:dyDescent="0.2">
      <c r="A146" s="171"/>
      <c r="B146" s="171"/>
      <c r="C146" s="171"/>
      <c r="D146" s="172"/>
      <c r="E146" s="171"/>
      <c r="F146" s="171"/>
      <c r="G146" s="171"/>
      <c r="H146" s="171"/>
    </row>
    <row r="147" spans="1:8" ht="12.75" customHeight="1" x14ac:dyDescent="0.2">
      <c r="A147" s="171"/>
      <c r="B147" s="171"/>
      <c r="C147" s="171"/>
      <c r="D147" s="172"/>
      <c r="E147" s="171"/>
      <c r="F147" s="171"/>
      <c r="G147" s="171"/>
      <c r="H147" s="171"/>
    </row>
    <row r="148" spans="1:8" ht="12.75" customHeight="1" x14ac:dyDescent="0.2">
      <c r="A148" s="171"/>
      <c r="B148" s="171"/>
      <c r="C148" s="171"/>
      <c r="D148" s="172"/>
      <c r="E148" s="171"/>
      <c r="F148" s="171"/>
      <c r="G148" s="171"/>
      <c r="H148" s="171"/>
    </row>
    <row r="149" spans="1:8" ht="12.75" customHeight="1" x14ac:dyDescent="0.2">
      <c r="A149" s="171"/>
      <c r="B149" s="171"/>
      <c r="C149" s="171"/>
      <c r="D149" s="172"/>
      <c r="E149" s="171"/>
      <c r="F149" s="171"/>
      <c r="G149" s="171"/>
      <c r="H149" s="171"/>
    </row>
    <row r="150" spans="1:8" ht="12.75" customHeight="1" x14ac:dyDescent="0.2">
      <c r="A150" s="171"/>
      <c r="B150" s="171"/>
      <c r="C150" s="171"/>
      <c r="D150" s="172"/>
      <c r="E150" s="171"/>
      <c r="F150" s="171"/>
      <c r="G150" s="171"/>
      <c r="H150" s="171"/>
    </row>
    <row r="151" spans="1:8" ht="12.75" customHeight="1" x14ac:dyDescent="0.2">
      <c r="A151" s="171"/>
      <c r="B151" s="171"/>
      <c r="C151" s="171"/>
      <c r="D151" s="172"/>
      <c r="E151" s="171"/>
      <c r="F151" s="171"/>
      <c r="G151" s="171"/>
      <c r="H151" s="171"/>
    </row>
    <row r="152" spans="1:8" ht="12.75" customHeight="1" x14ac:dyDescent="0.2">
      <c r="A152" s="171"/>
      <c r="B152" s="171"/>
      <c r="C152" s="171"/>
      <c r="D152" s="172"/>
      <c r="E152" s="171"/>
      <c r="F152" s="171"/>
      <c r="G152" s="171"/>
      <c r="H152" s="171"/>
    </row>
    <row r="153" spans="1:8" ht="12.75" customHeight="1" x14ac:dyDescent="0.2">
      <c r="A153" s="171"/>
      <c r="B153" s="171"/>
      <c r="C153" s="171"/>
      <c r="D153" s="172"/>
      <c r="E153" s="171"/>
      <c r="F153" s="171"/>
      <c r="G153" s="171"/>
      <c r="H153" s="171"/>
    </row>
    <row r="154" spans="1:8" ht="12.75" customHeight="1" x14ac:dyDescent="0.2">
      <c r="A154" s="171"/>
      <c r="B154" s="171"/>
      <c r="C154" s="171"/>
      <c r="D154" s="172"/>
      <c r="E154" s="171"/>
      <c r="F154" s="171"/>
      <c r="G154" s="171"/>
      <c r="H154" s="171"/>
    </row>
    <row r="155" spans="1:8" ht="12.75" customHeight="1" x14ac:dyDescent="0.2">
      <c r="A155" s="171"/>
      <c r="B155" s="171"/>
      <c r="C155" s="171"/>
      <c r="D155" s="172"/>
      <c r="E155" s="171"/>
      <c r="F155" s="171"/>
      <c r="G155" s="171"/>
      <c r="H155" s="171"/>
    </row>
    <row r="156" spans="1:8" ht="12.75" customHeight="1" x14ac:dyDescent="0.2">
      <c r="A156" s="171"/>
      <c r="B156" s="171"/>
      <c r="C156" s="171"/>
      <c r="D156" s="172"/>
      <c r="E156" s="171"/>
      <c r="F156" s="171"/>
      <c r="G156" s="171"/>
      <c r="H156" s="171"/>
    </row>
    <row r="157" spans="1:8" ht="12.75" customHeight="1" x14ac:dyDescent="0.2">
      <c r="A157" s="171"/>
      <c r="B157" s="171"/>
      <c r="C157" s="171"/>
      <c r="D157" s="172"/>
      <c r="E157" s="171"/>
      <c r="F157" s="171"/>
      <c r="G157" s="171"/>
      <c r="H157" s="171"/>
    </row>
    <row r="158" spans="1:8" ht="12.75" customHeight="1" x14ac:dyDescent="0.2">
      <c r="A158" s="171"/>
      <c r="B158" s="171"/>
      <c r="C158" s="171"/>
      <c r="D158" s="172"/>
      <c r="E158" s="171"/>
      <c r="F158" s="171"/>
      <c r="G158" s="171"/>
      <c r="H158" s="171"/>
    </row>
    <row r="159" spans="1:8" ht="12.75" customHeight="1" x14ac:dyDescent="0.2">
      <c r="A159" s="171"/>
      <c r="B159" s="171"/>
      <c r="C159" s="171"/>
      <c r="D159" s="172"/>
      <c r="E159" s="171"/>
      <c r="F159" s="171"/>
      <c r="G159" s="171"/>
      <c r="H159" s="171"/>
    </row>
    <row r="160" spans="1:8" ht="12.75" customHeight="1" x14ac:dyDescent="0.2">
      <c r="A160" s="171"/>
      <c r="B160" s="171"/>
      <c r="C160" s="171"/>
      <c r="D160" s="172"/>
      <c r="E160" s="171"/>
      <c r="F160" s="171"/>
      <c r="G160" s="171"/>
      <c r="H160" s="171"/>
    </row>
    <row r="161" spans="1:8" ht="12.75" customHeight="1" x14ac:dyDescent="0.2">
      <c r="A161" s="171"/>
      <c r="B161" s="171"/>
      <c r="C161" s="171"/>
      <c r="D161" s="172"/>
      <c r="E161" s="171"/>
      <c r="F161" s="171"/>
      <c r="G161" s="171"/>
      <c r="H161" s="171"/>
    </row>
    <row r="162" spans="1:8" ht="12.75" customHeight="1" x14ac:dyDescent="0.2">
      <c r="A162" s="171"/>
      <c r="B162" s="171"/>
      <c r="C162" s="171"/>
      <c r="D162" s="172"/>
      <c r="E162" s="171"/>
      <c r="F162" s="171"/>
      <c r="G162" s="171"/>
      <c r="H162" s="171"/>
    </row>
    <row r="163" spans="1:8" ht="12.75" customHeight="1" x14ac:dyDescent="0.2">
      <c r="A163" s="171"/>
      <c r="B163" s="171"/>
      <c r="C163" s="171"/>
      <c r="D163" s="172"/>
      <c r="E163" s="171"/>
      <c r="F163" s="171"/>
      <c r="G163" s="171"/>
      <c r="H163" s="171"/>
    </row>
    <row r="164" spans="1:8" ht="12.75" customHeight="1" x14ac:dyDescent="0.2">
      <c r="A164" s="171"/>
      <c r="B164" s="171"/>
      <c r="C164" s="171"/>
      <c r="D164" s="172"/>
      <c r="E164" s="171"/>
      <c r="F164" s="171"/>
      <c r="G164" s="171"/>
      <c r="H164" s="171"/>
    </row>
    <row r="165" spans="1:8" ht="12.75" customHeight="1" x14ac:dyDescent="0.2">
      <c r="A165" s="171"/>
      <c r="B165" s="171"/>
      <c r="C165" s="171"/>
      <c r="D165" s="172"/>
      <c r="E165" s="171"/>
      <c r="F165" s="171"/>
      <c r="G165" s="171"/>
      <c r="H165" s="171"/>
    </row>
    <row r="166" spans="1:8" ht="12.75" customHeight="1" x14ac:dyDescent="0.2">
      <c r="A166" s="171"/>
      <c r="B166" s="171"/>
      <c r="C166" s="171"/>
      <c r="D166" s="172"/>
      <c r="E166" s="171"/>
      <c r="F166" s="171"/>
      <c r="G166" s="171"/>
      <c r="H166" s="171"/>
    </row>
    <row r="167" spans="1:8" ht="12.75" customHeight="1" x14ac:dyDescent="0.2">
      <c r="A167" s="171"/>
      <c r="B167" s="171"/>
      <c r="C167" s="171"/>
      <c r="D167" s="172"/>
      <c r="E167" s="171"/>
      <c r="F167" s="171"/>
      <c r="G167" s="171"/>
      <c r="H167" s="171"/>
    </row>
    <row r="168" spans="1:8" ht="12.75" customHeight="1" x14ac:dyDescent="0.2">
      <c r="A168" s="171"/>
      <c r="B168" s="171"/>
      <c r="C168" s="171"/>
      <c r="D168" s="172"/>
      <c r="E168" s="171"/>
      <c r="F168" s="171"/>
      <c r="G168" s="171"/>
      <c r="H168" s="171"/>
    </row>
    <row r="169" spans="1:8" ht="12.75" customHeight="1" x14ac:dyDescent="0.2">
      <c r="A169" s="171"/>
      <c r="B169" s="171"/>
      <c r="C169" s="171"/>
      <c r="D169" s="172"/>
      <c r="E169" s="171"/>
      <c r="F169" s="171"/>
      <c r="G169" s="171"/>
      <c r="H169" s="171"/>
    </row>
    <row r="170" spans="1:8" ht="12.75" customHeight="1" x14ac:dyDescent="0.2">
      <c r="A170" s="171"/>
      <c r="B170" s="171"/>
      <c r="C170" s="171"/>
      <c r="D170" s="172"/>
      <c r="E170" s="171"/>
      <c r="F170" s="171"/>
      <c r="G170" s="171"/>
      <c r="H170" s="171"/>
    </row>
    <row r="171" spans="1:8" ht="12.75" customHeight="1" x14ac:dyDescent="0.2">
      <c r="A171" s="171"/>
      <c r="B171" s="171"/>
      <c r="C171" s="171"/>
      <c r="D171" s="172"/>
      <c r="E171" s="171"/>
      <c r="F171" s="171"/>
      <c r="G171" s="171"/>
      <c r="H171" s="171"/>
    </row>
    <row r="172" spans="1:8" ht="12.75" customHeight="1" x14ac:dyDescent="0.2">
      <c r="A172" s="171"/>
      <c r="B172" s="171"/>
      <c r="C172" s="171"/>
      <c r="D172" s="172"/>
      <c r="E172" s="171"/>
      <c r="F172" s="171"/>
      <c r="G172" s="171"/>
      <c r="H172" s="171"/>
    </row>
    <row r="173" spans="1:8" ht="12.75" customHeight="1" x14ac:dyDescent="0.2">
      <c r="A173" s="171"/>
      <c r="B173" s="171"/>
      <c r="C173" s="171"/>
      <c r="D173" s="172"/>
      <c r="E173" s="171"/>
      <c r="F173" s="171"/>
      <c r="G173" s="171"/>
      <c r="H173" s="171"/>
    </row>
    <row r="174" spans="1:8" ht="12.75" customHeight="1" x14ac:dyDescent="0.2">
      <c r="A174" s="171"/>
      <c r="B174" s="171"/>
      <c r="C174" s="171"/>
      <c r="D174" s="172"/>
      <c r="E174" s="171"/>
      <c r="F174" s="171"/>
      <c r="G174" s="171"/>
      <c r="H174" s="171"/>
    </row>
    <row r="175" spans="1:8" ht="12.75" customHeight="1" x14ac:dyDescent="0.2">
      <c r="A175" s="171"/>
      <c r="B175" s="171"/>
      <c r="C175" s="171"/>
      <c r="D175" s="172"/>
      <c r="E175" s="171"/>
      <c r="F175" s="171"/>
      <c r="G175" s="171"/>
      <c r="H175" s="171"/>
    </row>
    <row r="176" spans="1:8" ht="12.75" customHeight="1" x14ac:dyDescent="0.2">
      <c r="A176" s="171"/>
      <c r="B176" s="171"/>
      <c r="C176" s="171"/>
      <c r="D176" s="172"/>
      <c r="E176" s="171"/>
      <c r="F176" s="171"/>
      <c r="G176" s="171"/>
      <c r="H176" s="171"/>
    </row>
    <row r="177" spans="1:8" ht="12.75" customHeight="1" x14ac:dyDescent="0.2">
      <c r="A177" s="171"/>
      <c r="B177" s="171"/>
      <c r="C177" s="171"/>
      <c r="D177" s="172"/>
      <c r="E177" s="171"/>
      <c r="F177" s="171"/>
      <c r="G177" s="171"/>
      <c r="H177" s="171"/>
    </row>
    <row r="178" spans="1:8" ht="12.75" customHeight="1" x14ac:dyDescent="0.2">
      <c r="A178" s="171"/>
      <c r="B178" s="171"/>
      <c r="C178" s="171"/>
      <c r="D178" s="172"/>
      <c r="E178" s="171"/>
      <c r="F178" s="171"/>
      <c r="G178" s="171"/>
      <c r="H178" s="171"/>
    </row>
    <row r="179" spans="1:8" ht="12.75" customHeight="1" x14ac:dyDescent="0.2">
      <c r="A179" s="171"/>
      <c r="B179" s="171"/>
      <c r="C179" s="171"/>
      <c r="D179" s="172"/>
      <c r="E179" s="171"/>
      <c r="F179" s="171"/>
      <c r="G179" s="171"/>
      <c r="H179" s="171"/>
    </row>
    <row r="180" spans="1:8" ht="12.75" customHeight="1" x14ac:dyDescent="0.2">
      <c r="A180" s="171"/>
      <c r="B180" s="171"/>
      <c r="C180" s="171"/>
      <c r="D180" s="172"/>
      <c r="E180" s="171"/>
      <c r="F180" s="171"/>
      <c r="G180" s="171"/>
      <c r="H180" s="171"/>
    </row>
    <row r="181" spans="1:8" ht="12.75" customHeight="1" x14ac:dyDescent="0.2">
      <c r="A181" s="171"/>
      <c r="B181" s="171"/>
      <c r="C181" s="171"/>
      <c r="D181" s="172"/>
      <c r="E181" s="171"/>
      <c r="F181" s="171"/>
      <c r="G181" s="171"/>
      <c r="H181" s="171"/>
    </row>
    <row r="182" spans="1:8" ht="12.75" customHeight="1" x14ac:dyDescent="0.2">
      <c r="A182" s="171"/>
      <c r="B182" s="171"/>
      <c r="C182" s="171"/>
      <c r="D182" s="172"/>
      <c r="E182" s="171"/>
      <c r="F182" s="171"/>
      <c r="G182" s="171"/>
      <c r="H182" s="171"/>
    </row>
    <row r="183" spans="1:8" ht="12.75" customHeight="1" x14ac:dyDescent="0.2">
      <c r="A183" s="171"/>
      <c r="B183" s="171"/>
      <c r="C183" s="171"/>
      <c r="D183" s="172"/>
      <c r="E183" s="171"/>
      <c r="F183" s="171"/>
      <c r="G183" s="171"/>
      <c r="H183" s="171"/>
    </row>
    <row r="184" spans="1:8" ht="12.75" customHeight="1" x14ac:dyDescent="0.2">
      <c r="A184" s="171"/>
      <c r="B184" s="171"/>
      <c r="C184" s="171"/>
      <c r="D184" s="172"/>
      <c r="E184" s="171"/>
      <c r="F184" s="171"/>
      <c r="G184" s="171"/>
      <c r="H184" s="171"/>
    </row>
    <row r="185" spans="1:8" ht="12.75" customHeight="1" x14ac:dyDescent="0.2">
      <c r="A185" s="171"/>
      <c r="B185" s="171"/>
      <c r="C185" s="171"/>
      <c r="D185" s="172"/>
      <c r="E185" s="171"/>
      <c r="F185" s="171"/>
      <c r="G185" s="171"/>
      <c r="H185" s="171"/>
    </row>
    <row r="186" spans="1:8" ht="12.75" customHeight="1" x14ac:dyDescent="0.2">
      <c r="A186" s="171"/>
      <c r="B186" s="171"/>
      <c r="C186" s="171"/>
      <c r="D186" s="172"/>
      <c r="E186" s="171"/>
      <c r="F186" s="171"/>
      <c r="G186" s="171"/>
      <c r="H186" s="171"/>
    </row>
    <row r="187" spans="1:8" ht="12.75" customHeight="1" x14ac:dyDescent="0.2">
      <c r="A187" s="171"/>
      <c r="B187" s="171"/>
      <c r="C187" s="171"/>
      <c r="D187" s="172"/>
      <c r="E187" s="171"/>
      <c r="F187" s="171"/>
      <c r="G187" s="171"/>
      <c r="H187" s="171"/>
    </row>
    <row r="188" spans="1:8" ht="12.75" customHeight="1" x14ac:dyDescent="0.2">
      <c r="A188" s="171"/>
      <c r="B188" s="171"/>
      <c r="C188" s="171"/>
      <c r="D188" s="172"/>
      <c r="E188" s="171"/>
      <c r="F188" s="171"/>
      <c r="G188" s="171"/>
      <c r="H188" s="171"/>
    </row>
    <row r="189" spans="1:8" ht="12.75" customHeight="1" x14ac:dyDescent="0.2">
      <c r="A189" s="171"/>
      <c r="B189" s="171"/>
      <c r="C189" s="171"/>
      <c r="D189" s="172"/>
      <c r="E189" s="171"/>
      <c r="F189" s="171"/>
      <c r="G189" s="171"/>
      <c r="H189" s="171"/>
    </row>
    <row r="190" spans="1:8" ht="12.75" customHeight="1" x14ac:dyDescent="0.2">
      <c r="A190" s="171"/>
      <c r="B190" s="171"/>
      <c r="C190" s="171"/>
      <c r="D190" s="172"/>
      <c r="E190" s="171"/>
      <c r="F190" s="171"/>
      <c r="G190" s="171"/>
      <c r="H190" s="171"/>
    </row>
    <row r="191" spans="1:8" ht="12.75" customHeight="1" x14ac:dyDescent="0.2">
      <c r="A191" s="171"/>
      <c r="B191" s="171"/>
      <c r="C191" s="171"/>
      <c r="D191" s="172"/>
      <c r="E191" s="171"/>
      <c r="F191" s="171"/>
      <c r="G191" s="171"/>
      <c r="H191" s="171"/>
    </row>
    <row r="192" spans="1:8" ht="12.75" customHeight="1" x14ac:dyDescent="0.2">
      <c r="A192" s="171"/>
      <c r="B192" s="171"/>
      <c r="C192" s="171"/>
      <c r="D192" s="172"/>
      <c r="E192" s="171"/>
      <c r="F192" s="171"/>
      <c r="G192" s="171"/>
      <c r="H192" s="171"/>
    </row>
    <row r="193" spans="1:8" ht="12.75" customHeight="1" x14ac:dyDescent="0.2">
      <c r="A193" s="171"/>
      <c r="B193" s="171"/>
      <c r="C193" s="171"/>
      <c r="D193" s="172"/>
      <c r="E193" s="171"/>
      <c r="F193" s="171"/>
      <c r="G193" s="171"/>
      <c r="H193" s="171"/>
    </row>
    <row r="194" spans="1:8" ht="12.75" customHeight="1" x14ac:dyDescent="0.2">
      <c r="A194" s="171"/>
      <c r="B194" s="171"/>
      <c r="C194" s="171"/>
      <c r="D194" s="172"/>
      <c r="E194" s="171"/>
      <c r="F194" s="171"/>
      <c r="G194" s="171"/>
      <c r="H194" s="171"/>
    </row>
    <row r="195" spans="1:8" ht="12.75" customHeight="1" x14ac:dyDescent="0.2">
      <c r="A195" s="171"/>
      <c r="B195" s="171"/>
      <c r="C195" s="171"/>
      <c r="D195" s="172"/>
      <c r="E195" s="171"/>
      <c r="F195" s="171"/>
      <c r="G195" s="171"/>
      <c r="H195" s="171"/>
    </row>
    <row r="196" spans="1:8" ht="12.75" customHeight="1" x14ac:dyDescent="0.2">
      <c r="A196" s="171"/>
      <c r="B196" s="171"/>
      <c r="C196" s="171"/>
      <c r="D196" s="172"/>
      <c r="E196" s="171"/>
      <c r="F196" s="171"/>
      <c r="G196" s="171"/>
      <c r="H196" s="171"/>
    </row>
    <row r="197" spans="1:8" ht="12.75" customHeight="1" x14ac:dyDescent="0.2">
      <c r="A197" s="171"/>
      <c r="B197" s="171"/>
      <c r="C197" s="171"/>
      <c r="D197" s="172"/>
      <c r="E197" s="171"/>
      <c r="F197" s="171"/>
      <c r="G197" s="171"/>
      <c r="H197" s="171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43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2.710937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5"/>
      <c r="B1" s="76"/>
      <c r="C1" s="76"/>
      <c r="D1" s="173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174">
        <v>0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260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261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263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264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265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33"/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157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85">
        <v>3658.13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86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86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87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87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86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89">
        <f>D22</f>
        <v>3658.13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60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94">
        <f t="shared" ref="D32:D33" si="0">ROUND(C32*D$28,2)</f>
        <v>304.83999999999997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94">
        <f t="shared" si="0"/>
        <v>443.41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98">
        <f t="shared" si="1"/>
        <v>748.25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01">
        <f>ROUND(C35*D$28,2)</f>
        <v>267.87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103">
        <f t="shared" si="2"/>
        <v>1016.12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86">
        <f t="shared" ref="D38:D45" si="3">ROUND(C38*D$28,2)</f>
        <v>731.63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86">
        <f t="shared" si="3"/>
        <v>292.64999999999998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86">
        <f t="shared" si="3"/>
        <v>54.87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86">
        <f t="shared" si="3"/>
        <v>36.58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86">
        <f t="shared" si="3"/>
        <v>7.32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86">
        <f t="shared" si="3"/>
        <v>21.95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86">
        <f t="shared" si="3"/>
        <v>91.45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86">
        <f t="shared" si="3"/>
        <v>73.16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108">
        <f t="shared" si="4"/>
        <v>1309.6099999999999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77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78">
        <f>D28</f>
        <v>3658.13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79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38.5</v>
      </c>
      <c r="D51" s="94">
        <f>C51*D48</f>
        <v>847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120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87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120">
        <f>-(C54*D49)</f>
        <v>-219.48779999999999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87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129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129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49.5</v>
      </c>
      <c r="D59" s="98">
        <f>SUM(D51+(D53-D54)+D55+D56+D57)</f>
        <v>1491.9277999999999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8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101">
        <f>D36</f>
        <v>1016.12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101">
        <f>D46</f>
        <v>1309.6099999999999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101">
        <f>D59</f>
        <v>1491.9277999999999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133">
        <f>SUM(D62:D64)</f>
        <v>3817.6578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86">
        <f t="shared" ref="D67:D72" si="5">ROUND(C67*D$28,2)</f>
        <v>91.42</v>
      </c>
      <c r="E67" s="111"/>
      <c r="F67" s="125"/>
      <c r="G67" s="125"/>
    </row>
    <row r="68" spans="1:7" ht="12.75" x14ac:dyDescent="0.2">
      <c r="A68" s="109"/>
      <c r="B68" s="104" t="s">
        <v>204</v>
      </c>
      <c r="C68" s="181">
        <f>(1.4*0.08)*(C67)+(C46*C67)</f>
        <v>1.1745300000000002E-2</v>
      </c>
      <c r="D68" s="86">
        <f t="shared" si="5"/>
        <v>42.97</v>
      </c>
      <c r="E68" s="111"/>
      <c r="F68" s="124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86">
        <f t="shared" si="5"/>
        <v>7.31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86">
        <f t="shared" si="5"/>
        <v>71.13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86">
        <f t="shared" si="5"/>
        <v>25.46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86">
        <f t="shared" si="5"/>
        <v>33.43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108">
        <f t="shared" si="6"/>
        <v>238.29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94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94">
        <f t="shared" si="7"/>
        <v>81.290000000000006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94">
        <f t="shared" si="7"/>
        <v>2.56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94">
        <f t="shared" si="7"/>
        <v>0.73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94">
        <f t="shared" si="7"/>
        <v>1.46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94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145">
        <f t="shared" si="8"/>
        <v>86.04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94">
        <f>ROUND(C83*D$28,2)</f>
        <v>30.8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150">
        <f t="shared" si="9"/>
        <v>116.84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98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85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101">
        <f>D84</f>
        <v>116.84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155">
        <f>SUM(D90:D91)</f>
        <v>116.84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87">
        <f>UNIFORMES!I32</f>
        <v>98.016666666666666</v>
      </c>
      <c r="E94" s="79"/>
      <c r="F94" s="79"/>
      <c r="G94" s="79"/>
    </row>
    <row r="95" spans="1:7" ht="12.75" customHeight="1" x14ac:dyDescent="0.2">
      <c r="A95" s="75"/>
      <c r="B95" s="322" t="s">
        <v>268</v>
      </c>
      <c r="C95" s="286"/>
      <c r="D95" s="87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269</v>
      </c>
      <c r="C96" s="286"/>
      <c r="D96" s="87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87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87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87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108">
        <f>SUM(D94:D99)</f>
        <v>218.87934591194971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87">
        <f>C102*$D$118</f>
        <v>563.48580021383657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87">
        <f>C103*(D118+D102)</f>
        <v>602.92980622880509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150">
        <f t="shared" si="11"/>
        <v>1166.4156064426415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188">
        <f>(D118+D104)/(1-C110)</f>
        <v>10384.465073075597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86">
        <f t="shared" ref="D107:D109" si="12">C107*$D$106</f>
        <v>207.68930146151195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86">
        <f t="shared" si="12"/>
        <v>789.21934555374537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86">
        <f t="shared" si="12"/>
        <v>171.34367370574736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159">
        <f t="shared" si="13"/>
        <v>1168.2523207210047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60">
        <f>D28</f>
        <v>3658.13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60">
        <f>D65</f>
        <v>3817.6578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60">
        <f>D73</f>
        <v>238.29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60">
        <f>D92</f>
        <v>116.84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60">
        <f>D100</f>
        <v>218.87934591194971</v>
      </c>
      <c r="E117" s="79"/>
      <c r="F117" s="79"/>
      <c r="G117" s="79"/>
    </row>
    <row r="118" spans="1:7" ht="12.75" x14ac:dyDescent="0.2">
      <c r="A118" s="75"/>
      <c r="B118" s="161" t="s">
        <v>248</v>
      </c>
      <c r="C118" s="162">
        <f>C36+C46+C73+C84</f>
        <v>0.73285596060606073</v>
      </c>
      <c r="D118" s="160">
        <f>SUM(D113:D117)</f>
        <v>8049.7971459119499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60">
        <f>D104+D110</f>
        <v>2334.6679271636463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166">
        <f>SUM(D118:D119)</f>
        <v>10384.465073075597</v>
      </c>
      <c r="E120" s="167">
        <f>D120/D22</f>
        <v>2.8387359314938498</v>
      </c>
      <c r="F120" s="167">
        <f>(D120-D59)/D28</f>
        <v>2.4308970083281887</v>
      </c>
      <c r="G120" s="168">
        <f>D59/D28</f>
        <v>0.40783892316566112</v>
      </c>
    </row>
    <row r="121" spans="1:7" ht="12.75" customHeight="1" x14ac:dyDescent="0.2">
      <c r="A121" s="75"/>
      <c r="B121" s="328" t="s">
        <v>254</v>
      </c>
      <c r="C121" s="286"/>
      <c r="D121" s="166">
        <f>D120*12</f>
        <v>124613.58087690716</v>
      </c>
      <c r="E121" s="169"/>
      <c r="F121" s="169"/>
      <c r="G121" s="169"/>
    </row>
    <row r="122" spans="1:7" ht="12.75" customHeight="1" x14ac:dyDescent="0.2">
      <c r="A122" s="75"/>
      <c r="B122" s="328" t="s">
        <v>255</v>
      </c>
      <c r="C122" s="286"/>
      <c r="D122" s="170">
        <v>2</v>
      </c>
      <c r="E122" s="79"/>
      <c r="F122" s="79"/>
      <c r="G122" s="79"/>
    </row>
    <row r="123" spans="1:7" ht="12.75" customHeight="1" x14ac:dyDescent="0.2">
      <c r="A123" s="75"/>
      <c r="B123" s="328" t="s">
        <v>256</v>
      </c>
      <c r="C123" s="286"/>
      <c r="D123" s="166">
        <f>D120*D122</f>
        <v>20768.930146151193</v>
      </c>
      <c r="E123" s="79"/>
      <c r="F123" s="79"/>
      <c r="G123" s="79"/>
    </row>
    <row r="124" spans="1:7" ht="12.75" customHeight="1" x14ac:dyDescent="0.2">
      <c r="A124" s="75"/>
      <c r="B124" s="328" t="s">
        <v>257</v>
      </c>
      <c r="C124" s="286"/>
      <c r="D124" s="166">
        <f>D123*12</f>
        <v>249227.16175381432</v>
      </c>
      <c r="E124" s="79"/>
      <c r="F124" s="79"/>
      <c r="G124" s="79"/>
    </row>
    <row r="125" spans="1:7" ht="12.75" customHeight="1" x14ac:dyDescent="0.2">
      <c r="A125" s="75"/>
      <c r="B125" s="76"/>
      <c r="C125" s="76"/>
      <c r="D125" s="173"/>
      <c r="E125" s="79"/>
      <c r="F125" s="79"/>
      <c r="G125" s="79"/>
    </row>
    <row r="126" spans="1:7" ht="12.75" customHeight="1" x14ac:dyDescent="0.2">
      <c r="A126" s="171"/>
      <c r="B126" s="171"/>
      <c r="C126" s="171"/>
      <c r="D126" s="190"/>
      <c r="E126" s="171"/>
      <c r="F126" s="171"/>
      <c r="G126" s="171"/>
    </row>
    <row r="127" spans="1:7" ht="12.75" customHeight="1" x14ac:dyDescent="0.2">
      <c r="A127" s="171"/>
      <c r="B127" s="171"/>
      <c r="C127" s="171"/>
      <c r="D127" s="190"/>
      <c r="E127" s="171"/>
      <c r="F127" s="171"/>
      <c r="G127" s="171"/>
    </row>
    <row r="128" spans="1:7" ht="12.75" customHeight="1" x14ac:dyDescent="0.2">
      <c r="A128" s="171"/>
      <c r="B128" s="171"/>
      <c r="C128" s="171"/>
      <c r="D128" s="190"/>
      <c r="E128" s="171"/>
      <c r="F128" s="171"/>
      <c r="G128" s="171"/>
    </row>
    <row r="129" spans="1:7" ht="12.75" customHeight="1" x14ac:dyDescent="0.2">
      <c r="A129" s="171"/>
      <c r="B129" s="171"/>
      <c r="C129" s="171"/>
      <c r="D129" s="190"/>
      <c r="E129" s="171"/>
      <c r="F129" s="171"/>
      <c r="G129" s="171"/>
    </row>
    <row r="130" spans="1:7" ht="12.75" customHeight="1" x14ac:dyDescent="0.2">
      <c r="A130" s="171"/>
      <c r="B130" s="171"/>
      <c r="C130" s="171"/>
      <c r="D130" s="190"/>
      <c r="E130" s="171"/>
      <c r="F130" s="171"/>
      <c r="G130" s="171"/>
    </row>
    <row r="131" spans="1:7" ht="12.75" customHeight="1" x14ac:dyDescent="0.2">
      <c r="A131" s="171"/>
      <c r="B131" s="171"/>
      <c r="C131" s="171"/>
      <c r="D131" s="190"/>
      <c r="E131" s="171"/>
      <c r="F131" s="171"/>
      <c r="G131" s="171"/>
    </row>
    <row r="132" spans="1:7" ht="12.75" customHeight="1" x14ac:dyDescent="0.2">
      <c r="A132" s="171"/>
      <c r="B132" s="171"/>
      <c r="C132" s="171"/>
      <c r="D132" s="190"/>
      <c r="E132" s="171"/>
      <c r="F132" s="171"/>
      <c r="G132" s="171"/>
    </row>
    <row r="133" spans="1:7" ht="12.75" customHeight="1" x14ac:dyDescent="0.2">
      <c r="A133" s="171"/>
      <c r="B133" s="171"/>
      <c r="C133" s="171"/>
      <c r="D133" s="190"/>
      <c r="E133" s="171"/>
      <c r="F133" s="171"/>
      <c r="G133" s="171"/>
    </row>
    <row r="134" spans="1:7" ht="12.75" customHeight="1" x14ac:dyDescent="0.2">
      <c r="A134" s="171"/>
      <c r="B134" s="171"/>
      <c r="C134" s="171"/>
      <c r="D134" s="190"/>
      <c r="E134" s="171"/>
      <c r="F134" s="171"/>
      <c r="G134" s="171"/>
    </row>
    <row r="135" spans="1:7" ht="12.75" customHeight="1" x14ac:dyDescent="0.2">
      <c r="A135" s="171"/>
      <c r="B135" s="171"/>
      <c r="C135" s="171"/>
      <c r="D135" s="190"/>
      <c r="E135" s="171"/>
      <c r="F135" s="171"/>
      <c r="G135" s="171"/>
    </row>
    <row r="136" spans="1:7" ht="12.75" customHeight="1" x14ac:dyDescent="0.2">
      <c r="A136" s="171"/>
      <c r="B136" s="171"/>
      <c r="C136" s="171"/>
      <c r="D136" s="190"/>
      <c r="E136" s="171"/>
      <c r="F136" s="171"/>
      <c r="G136" s="171"/>
    </row>
    <row r="137" spans="1:7" ht="12.75" customHeight="1" x14ac:dyDescent="0.2">
      <c r="A137" s="171"/>
      <c r="B137" s="171"/>
      <c r="C137" s="171"/>
      <c r="D137" s="190"/>
      <c r="E137" s="171"/>
      <c r="F137" s="171"/>
      <c r="G137" s="171"/>
    </row>
    <row r="138" spans="1:7" ht="12.75" customHeight="1" x14ac:dyDescent="0.2">
      <c r="A138" s="171"/>
      <c r="B138" s="171"/>
      <c r="C138" s="171"/>
      <c r="D138" s="190"/>
      <c r="E138" s="171"/>
      <c r="F138" s="171"/>
      <c r="G138" s="171"/>
    </row>
    <row r="139" spans="1:7" ht="12.75" customHeight="1" x14ac:dyDescent="0.2">
      <c r="A139" s="171"/>
      <c r="B139" s="171"/>
      <c r="C139" s="171"/>
      <c r="D139" s="190"/>
      <c r="E139" s="171"/>
      <c r="F139" s="171"/>
      <c r="G139" s="171"/>
    </row>
    <row r="140" spans="1:7" ht="12.75" customHeight="1" x14ac:dyDescent="0.2">
      <c r="A140" s="171"/>
      <c r="B140" s="171"/>
      <c r="C140" s="171"/>
      <c r="D140" s="190"/>
      <c r="E140" s="171"/>
      <c r="F140" s="171"/>
      <c r="G140" s="171"/>
    </row>
    <row r="141" spans="1:7" ht="12.75" customHeight="1" x14ac:dyDescent="0.2">
      <c r="A141" s="171"/>
      <c r="B141" s="171"/>
      <c r="C141" s="171"/>
      <c r="D141" s="190"/>
      <c r="E141" s="171"/>
      <c r="F141" s="171"/>
      <c r="G141" s="171"/>
    </row>
    <row r="142" spans="1:7" ht="12.75" customHeight="1" x14ac:dyDescent="0.2">
      <c r="A142" s="171"/>
      <c r="B142" s="171"/>
      <c r="C142" s="171"/>
      <c r="D142" s="190"/>
      <c r="E142" s="171"/>
      <c r="F142" s="171"/>
      <c r="G142" s="171"/>
    </row>
    <row r="143" spans="1:7" ht="12.75" customHeight="1" x14ac:dyDescent="0.2">
      <c r="A143" s="171"/>
      <c r="B143" s="171"/>
      <c r="C143" s="171"/>
      <c r="D143" s="190"/>
      <c r="E143" s="171"/>
      <c r="F143" s="171"/>
      <c r="G143" s="171"/>
    </row>
    <row r="144" spans="1:7" ht="12.75" customHeight="1" x14ac:dyDescent="0.2">
      <c r="A144" s="171"/>
      <c r="B144" s="171"/>
      <c r="C144" s="171"/>
      <c r="D144" s="190"/>
      <c r="E144" s="171"/>
      <c r="F144" s="171"/>
      <c r="G144" s="171"/>
    </row>
    <row r="145" spans="1:7" ht="12.75" customHeight="1" x14ac:dyDescent="0.2">
      <c r="A145" s="171"/>
      <c r="B145" s="171"/>
      <c r="C145" s="171"/>
      <c r="D145" s="190"/>
      <c r="E145" s="171"/>
      <c r="F145" s="171"/>
      <c r="G145" s="171"/>
    </row>
    <row r="146" spans="1:7" ht="12.75" customHeight="1" x14ac:dyDescent="0.2">
      <c r="A146" s="171"/>
      <c r="B146" s="171"/>
      <c r="C146" s="171"/>
      <c r="D146" s="190"/>
      <c r="E146" s="171"/>
      <c r="F146" s="171"/>
      <c r="G146" s="171"/>
    </row>
    <row r="147" spans="1:7" ht="12.75" customHeight="1" x14ac:dyDescent="0.2">
      <c r="A147" s="171"/>
      <c r="B147" s="171"/>
      <c r="C147" s="171"/>
      <c r="D147" s="190"/>
      <c r="E147" s="171"/>
      <c r="F147" s="171"/>
      <c r="G147" s="171"/>
    </row>
    <row r="148" spans="1:7" ht="12.75" customHeight="1" x14ac:dyDescent="0.2">
      <c r="A148" s="171"/>
      <c r="B148" s="171"/>
      <c r="C148" s="171"/>
      <c r="D148" s="190"/>
      <c r="E148" s="171"/>
      <c r="F148" s="171"/>
      <c r="G148" s="171"/>
    </row>
    <row r="149" spans="1:7" ht="12.75" customHeight="1" x14ac:dyDescent="0.2">
      <c r="A149" s="171"/>
      <c r="B149" s="171"/>
      <c r="C149" s="171"/>
      <c r="D149" s="190"/>
      <c r="E149" s="171"/>
      <c r="F149" s="171"/>
      <c r="G149" s="171"/>
    </row>
    <row r="150" spans="1:7" ht="12.75" customHeight="1" x14ac:dyDescent="0.2">
      <c r="A150" s="171"/>
      <c r="B150" s="171"/>
      <c r="C150" s="171"/>
      <c r="D150" s="190"/>
      <c r="E150" s="171"/>
      <c r="F150" s="171"/>
      <c r="G150" s="171"/>
    </row>
    <row r="151" spans="1:7" ht="12.75" customHeight="1" x14ac:dyDescent="0.2">
      <c r="A151" s="171"/>
      <c r="B151" s="171"/>
      <c r="C151" s="171"/>
      <c r="D151" s="190"/>
      <c r="E151" s="171"/>
      <c r="F151" s="171"/>
      <c r="G151" s="171"/>
    </row>
    <row r="152" spans="1:7" ht="12.75" customHeight="1" x14ac:dyDescent="0.2">
      <c r="A152" s="171"/>
      <c r="B152" s="171"/>
      <c r="C152" s="171"/>
      <c r="D152" s="190"/>
      <c r="E152" s="171"/>
      <c r="F152" s="171"/>
      <c r="G152" s="171"/>
    </row>
    <row r="153" spans="1:7" ht="12.75" customHeight="1" x14ac:dyDescent="0.2">
      <c r="A153" s="171"/>
      <c r="B153" s="171"/>
      <c r="C153" s="171"/>
      <c r="D153" s="190"/>
      <c r="E153" s="171"/>
      <c r="F153" s="171"/>
      <c r="G153" s="171"/>
    </row>
    <row r="154" spans="1:7" ht="12.75" customHeight="1" x14ac:dyDescent="0.2">
      <c r="A154" s="171"/>
      <c r="B154" s="171"/>
      <c r="C154" s="171"/>
      <c r="D154" s="190"/>
      <c r="E154" s="171"/>
      <c r="F154" s="171"/>
      <c r="G154" s="171"/>
    </row>
    <row r="155" spans="1:7" ht="12.75" customHeight="1" x14ac:dyDescent="0.2">
      <c r="A155" s="171"/>
      <c r="B155" s="171"/>
      <c r="C155" s="171"/>
      <c r="D155" s="190"/>
      <c r="E155" s="171"/>
      <c r="F155" s="171"/>
      <c r="G155" s="171"/>
    </row>
    <row r="156" spans="1:7" ht="12.75" customHeight="1" x14ac:dyDescent="0.2">
      <c r="A156" s="171"/>
      <c r="B156" s="171"/>
      <c r="C156" s="171"/>
      <c r="D156" s="190"/>
      <c r="E156" s="171"/>
      <c r="F156" s="171"/>
      <c r="G156" s="171"/>
    </row>
    <row r="157" spans="1:7" ht="12.75" customHeight="1" x14ac:dyDescent="0.2">
      <c r="A157" s="171"/>
      <c r="B157" s="171"/>
      <c r="C157" s="171"/>
      <c r="D157" s="190"/>
      <c r="E157" s="171"/>
      <c r="F157" s="171"/>
      <c r="G157" s="171"/>
    </row>
    <row r="158" spans="1:7" ht="12.75" customHeight="1" x14ac:dyDescent="0.2">
      <c r="A158" s="171"/>
      <c r="B158" s="171"/>
      <c r="C158" s="171"/>
      <c r="D158" s="190"/>
      <c r="E158" s="171"/>
      <c r="F158" s="171"/>
      <c r="G158" s="171"/>
    </row>
    <row r="159" spans="1:7" ht="12.75" customHeight="1" x14ac:dyDescent="0.2">
      <c r="A159" s="171"/>
      <c r="B159" s="171"/>
      <c r="C159" s="171"/>
      <c r="D159" s="190"/>
      <c r="E159" s="171"/>
      <c r="F159" s="171"/>
      <c r="G159" s="171"/>
    </row>
    <row r="160" spans="1:7" ht="12.75" customHeight="1" x14ac:dyDescent="0.2">
      <c r="A160" s="171"/>
      <c r="B160" s="171"/>
      <c r="C160" s="171"/>
      <c r="D160" s="190"/>
      <c r="E160" s="171"/>
      <c r="F160" s="171"/>
      <c r="G160" s="171"/>
    </row>
    <row r="161" spans="1:7" ht="12.75" customHeight="1" x14ac:dyDescent="0.2">
      <c r="A161" s="171"/>
      <c r="B161" s="171"/>
      <c r="C161" s="171"/>
      <c r="D161" s="190"/>
      <c r="E161" s="171"/>
      <c r="F161" s="171"/>
      <c r="G161" s="171"/>
    </row>
    <row r="162" spans="1:7" ht="12.75" customHeight="1" x14ac:dyDescent="0.2">
      <c r="A162" s="171"/>
      <c r="B162" s="171"/>
      <c r="C162" s="171"/>
      <c r="D162" s="190"/>
      <c r="E162" s="171"/>
      <c r="F162" s="171"/>
      <c r="G162" s="171"/>
    </row>
    <row r="163" spans="1:7" ht="12.75" customHeight="1" x14ac:dyDescent="0.2">
      <c r="A163" s="171"/>
      <c r="B163" s="171"/>
      <c r="C163" s="171"/>
      <c r="D163" s="190"/>
      <c r="E163" s="171"/>
      <c r="F163" s="171"/>
      <c r="G163" s="171"/>
    </row>
    <row r="164" spans="1:7" ht="12.75" customHeight="1" x14ac:dyDescent="0.2">
      <c r="A164" s="171"/>
      <c r="B164" s="171"/>
      <c r="C164" s="171"/>
      <c r="D164" s="190"/>
      <c r="E164" s="171"/>
      <c r="F164" s="171"/>
      <c r="G164" s="171"/>
    </row>
    <row r="165" spans="1:7" ht="12.75" customHeight="1" x14ac:dyDescent="0.2">
      <c r="A165" s="171"/>
      <c r="B165" s="171"/>
      <c r="C165" s="171"/>
      <c r="D165" s="190"/>
      <c r="E165" s="171"/>
      <c r="F165" s="171"/>
      <c r="G165" s="171"/>
    </row>
    <row r="166" spans="1:7" ht="12.75" customHeight="1" x14ac:dyDescent="0.2">
      <c r="A166" s="171"/>
      <c r="B166" s="171"/>
      <c r="C166" s="171"/>
      <c r="D166" s="190"/>
      <c r="E166" s="171"/>
      <c r="F166" s="171"/>
      <c r="G166" s="171"/>
    </row>
    <row r="167" spans="1:7" ht="12.75" customHeight="1" x14ac:dyDescent="0.2">
      <c r="A167" s="171"/>
      <c r="B167" s="171"/>
      <c r="C167" s="171"/>
      <c r="D167" s="190"/>
      <c r="E167" s="171"/>
      <c r="F167" s="171"/>
      <c r="G167" s="171"/>
    </row>
    <row r="168" spans="1:7" ht="12.75" customHeight="1" x14ac:dyDescent="0.2">
      <c r="A168" s="171"/>
      <c r="B168" s="171"/>
      <c r="C168" s="171"/>
      <c r="D168" s="190"/>
      <c r="E168" s="171"/>
      <c r="F168" s="171"/>
      <c r="G168" s="171"/>
    </row>
    <row r="169" spans="1:7" ht="12.75" customHeight="1" x14ac:dyDescent="0.2">
      <c r="A169" s="171"/>
      <c r="B169" s="171"/>
      <c r="C169" s="171"/>
      <c r="D169" s="190"/>
      <c r="E169" s="171"/>
      <c r="F169" s="171"/>
      <c r="G169" s="171"/>
    </row>
    <row r="170" spans="1:7" ht="12.75" customHeight="1" x14ac:dyDescent="0.2">
      <c r="A170" s="171"/>
      <c r="B170" s="171"/>
      <c r="C170" s="171"/>
      <c r="D170" s="190"/>
      <c r="E170" s="171"/>
      <c r="F170" s="171"/>
      <c r="G170" s="171"/>
    </row>
    <row r="171" spans="1:7" ht="12.75" customHeight="1" x14ac:dyDescent="0.2">
      <c r="A171" s="171"/>
      <c r="B171" s="171"/>
      <c r="C171" s="171"/>
      <c r="D171" s="190"/>
      <c r="E171" s="171"/>
      <c r="F171" s="171"/>
      <c r="G171" s="171"/>
    </row>
    <row r="172" spans="1:7" ht="12.75" customHeight="1" x14ac:dyDescent="0.2">
      <c r="A172" s="171"/>
      <c r="B172" s="171"/>
      <c r="C172" s="171"/>
      <c r="D172" s="190"/>
      <c r="E172" s="171"/>
      <c r="F172" s="171"/>
      <c r="G172" s="171"/>
    </row>
    <row r="173" spans="1:7" ht="12.75" customHeight="1" x14ac:dyDescent="0.2">
      <c r="A173" s="171"/>
      <c r="B173" s="171"/>
      <c r="C173" s="171"/>
      <c r="D173" s="190"/>
      <c r="E173" s="171"/>
      <c r="F173" s="171"/>
      <c r="G173" s="171"/>
    </row>
    <row r="174" spans="1:7" ht="12.75" customHeight="1" x14ac:dyDescent="0.2">
      <c r="A174" s="171"/>
      <c r="B174" s="171"/>
      <c r="C174" s="171"/>
      <c r="D174" s="190"/>
      <c r="E174" s="171"/>
      <c r="F174" s="171"/>
      <c r="G174" s="171"/>
    </row>
    <row r="175" spans="1:7" ht="12.75" customHeight="1" x14ac:dyDescent="0.2">
      <c r="A175" s="171"/>
      <c r="B175" s="171"/>
      <c r="C175" s="171"/>
      <c r="D175" s="190"/>
      <c r="E175" s="171"/>
      <c r="F175" s="171"/>
      <c r="G175" s="171"/>
    </row>
    <row r="176" spans="1:7" ht="12.75" customHeight="1" x14ac:dyDescent="0.2">
      <c r="A176" s="171"/>
      <c r="B176" s="171"/>
      <c r="C176" s="171"/>
      <c r="D176" s="190"/>
      <c r="E176" s="171"/>
      <c r="F176" s="171"/>
      <c r="G176" s="171"/>
    </row>
    <row r="177" spans="1:7" ht="12.75" customHeight="1" x14ac:dyDescent="0.2">
      <c r="A177" s="171"/>
      <c r="B177" s="171"/>
      <c r="C177" s="171"/>
      <c r="D177" s="190"/>
      <c r="E177" s="171"/>
      <c r="F177" s="171"/>
      <c r="G177" s="171"/>
    </row>
    <row r="178" spans="1:7" ht="12.75" customHeight="1" x14ac:dyDescent="0.2">
      <c r="A178" s="171"/>
      <c r="B178" s="171"/>
      <c r="C178" s="171"/>
      <c r="D178" s="190"/>
      <c r="E178" s="171"/>
      <c r="F178" s="171"/>
      <c r="G178" s="171"/>
    </row>
    <row r="179" spans="1:7" ht="12.75" customHeight="1" x14ac:dyDescent="0.2">
      <c r="A179" s="171"/>
      <c r="B179" s="171"/>
      <c r="C179" s="171"/>
      <c r="D179" s="190"/>
      <c r="E179" s="171"/>
      <c r="F179" s="171"/>
      <c r="G179" s="171"/>
    </row>
    <row r="180" spans="1:7" ht="12.75" customHeight="1" x14ac:dyDescent="0.2">
      <c r="A180" s="171"/>
      <c r="B180" s="171"/>
      <c r="C180" s="171"/>
      <c r="D180" s="190"/>
      <c r="E180" s="171"/>
      <c r="F180" s="171"/>
      <c r="G180" s="171"/>
    </row>
    <row r="181" spans="1:7" ht="12.75" customHeight="1" x14ac:dyDescent="0.2">
      <c r="A181" s="171"/>
      <c r="B181" s="171"/>
      <c r="C181" s="171"/>
      <c r="D181" s="190"/>
      <c r="E181" s="171"/>
      <c r="F181" s="171"/>
      <c r="G181" s="171"/>
    </row>
    <row r="182" spans="1:7" ht="12.75" customHeight="1" x14ac:dyDescent="0.2">
      <c r="A182" s="171"/>
      <c r="B182" s="171"/>
      <c r="C182" s="171"/>
      <c r="D182" s="190"/>
      <c r="E182" s="171"/>
      <c r="F182" s="171"/>
      <c r="G182" s="171"/>
    </row>
    <row r="183" spans="1:7" ht="12.75" customHeight="1" x14ac:dyDescent="0.2">
      <c r="A183" s="171"/>
      <c r="B183" s="171"/>
      <c r="C183" s="171"/>
      <c r="D183" s="190"/>
      <c r="E183" s="171"/>
      <c r="F183" s="171"/>
      <c r="G183" s="171"/>
    </row>
    <row r="184" spans="1:7" ht="12.75" customHeight="1" x14ac:dyDescent="0.2">
      <c r="A184" s="171"/>
      <c r="B184" s="171"/>
      <c r="C184" s="171"/>
      <c r="D184" s="190"/>
      <c r="E184" s="171"/>
      <c r="F184" s="171"/>
      <c r="G184" s="171"/>
    </row>
    <row r="185" spans="1:7" ht="12.75" customHeight="1" x14ac:dyDescent="0.2">
      <c r="A185" s="171"/>
      <c r="B185" s="171"/>
      <c r="C185" s="171"/>
      <c r="D185" s="190"/>
      <c r="E185" s="171"/>
      <c r="F185" s="171"/>
      <c r="G185" s="171"/>
    </row>
    <row r="186" spans="1:7" ht="12.75" customHeight="1" x14ac:dyDescent="0.2">
      <c r="A186" s="171"/>
      <c r="B186" s="171"/>
      <c r="C186" s="171"/>
      <c r="D186" s="190"/>
      <c r="E186" s="171"/>
      <c r="F186" s="171"/>
      <c r="G186" s="171"/>
    </row>
    <row r="187" spans="1:7" ht="12.75" customHeight="1" x14ac:dyDescent="0.2">
      <c r="A187" s="171"/>
      <c r="B187" s="171"/>
      <c r="C187" s="171"/>
      <c r="D187" s="190"/>
      <c r="E187" s="171"/>
      <c r="F187" s="171"/>
      <c r="G187" s="171"/>
    </row>
    <row r="188" spans="1:7" ht="12.75" customHeight="1" x14ac:dyDescent="0.2">
      <c r="A188" s="171"/>
      <c r="B188" s="171"/>
      <c r="C188" s="171"/>
      <c r="D188" s="190"/>
      <c r="E188" s="171"/>
      <c r="F188" s="171"/>
      <c r="G188" s="171"/>
    </row>
    <row r="189" spans="1:7" ht="12.75" customHeight="1" x14ac:dyDescent="0.2">
      <c r="A189" s="171"/>
      <c r="B189" s="171"/>
      <c r="C189" s="171"/>
      <c r="D189" s="190"/>
      <c r="E189" s="171"/>
      <c r="F189" s="171"/>
      <c r="G189" s="171"/>
    </row>
    <row r="190" spans="1:7" ht="12.75" customHeight="1" x14ac:dyDescent="0.2">
      <c r="A190" s="171"/>
      <c r="B190" s="171"/>
      <c r="C190" s="171"/>
      <c r="D190" s="190"/>
      <c r="E190" s="171"/>
      <c r="F190" s="171"/>
      <c r="G190" s="171"/>
    </row>
    <row r="191" spans="1:7" ht="12.75" customHeight="1" x14ac:dyDescent="0.2">
      <c r="A191" s="171"/>
      <c r="B191" s="171"/>
      <c r="C191" s="171"/>
      <c r="D191" s="190"/>
      <c r="E191" s="171"/>
      <c r="F191" s="171"/>
      <c r="G191" s="171"/>
    </row>
    <row r="192" spans="1:7" ht="12.75" customHeight="1" x14ac:dyDescent="0.2">
      <c r="A192" s="171"/>
      <c r="B192" s="171"/>
      <c r="C192" s="171"/>
      <c r="D192" s="190"/>
      <c r="E192" s="171"/>
      <c r="F192" s="171"/>
      <c r="G192" s="171"/>
    </row>
    <row r="193" spans="1:7" ht="12.75" customHeight="1" x14ac:dyDescent="0.2">
      <c r="A193" s="171"/>
      <c r="B193" s="171"/>
      <c r="C193" s="171"/>
      <c r="D193" s="190"/>
      <c r="E193" s="171"/>
      <c r="F193" s="171"/>
      <c r="G193" s="171"/>
    </row>
    <row r="194" spans="1:7" ht="12.75" customHeight="1" x14ac:dyDescent="0.2">
      <c r="A194" s="171"/>
      <c r="B194" s="171"/>
      <c r="C194" s="171"/>
      <c r="D194" s="190"/>
      <c r="E194" s="171"/>
      <c r="F194" s="171"/>
      <c r="G194" s="171"/>
    </row>
    <row r="195" spans="1:7" ht="12.75" customHeight="1" x14ac:dyDescent="0.2">
      <c r="A195" s="171"/>
      <c r="B195" s="171"/>
      <c r="C195" s="171"/>
      <c r="D195" s="190"/>
      <c r="E195" s="171"/>
      <c r="F195" s="171"/>
      <c r="G195" s="171"/>
    </row>
    <row r="196" spans="1:7" ht="12.75" customHeight="1" x14ac:dyDescent="0.2">
      <c r="A196" s="171"/>
      <c r="B196" s="171"/>
      <c r="C196" s="171"/>
      <c r="D196" s="190"/>
      <c r="E196" s="171"/>
      <c r="F196" s="171"/>
      <c r="G196" s="171"/>
    </row>
    <row r="197" spans="1:7" ht="12.75" customHeight="1" x14ac:dyDescent="0.2">
      <c r="A197" s="171"/>
      <c r="B197" s="171"/>
      <c r="C197" s="171"/>
      <c r="D197" s="190"/>
      <c r="E197" s="171"/>
      <c r="F197" s="171"/>
      <c r="G197" s="171"/>
    </row>
    <row r="198" spans="1:7" ht="12.75" customHeight="1" x14ac:dyDescent="0.2">
      <c r="A198" s="171"/>
      <c r="B198" s="171"/>
      <c r="C198" s="171"/>
      <c r="D198" s="190"/>
      <c r="E198" s="171"/>
      <c r="F198" s="171"/>
      <c r="G198" s="171"/>
    </row>
    <row r="199" spans="1:7" ht="12.75" customHeight="1" x14ac:dyDescent="0.2">
      <c r="A199" s="171"/>
      <c r="B199" s="171"/>
      <c r="C199" s="171"/>
      <c r="D199" s="190"/>
      <c r="E199" s="171"/>
      <c r="F199" s="171"/>
      <c r="G199" s="171"/>
    </row>
    <row r="200" spans="1:7" ht="12.75" customHeight="1" x14ac:dyDescent="0.2">
      <c r="A200" s="171"/>
      <c r="B200" s="171"/>
      <c r="C200" s="171"/>
      <c r="D200" s="190"/>
      <c r="E200" s="171"/>
      <c r="F200" s="171"/>
      <c r="G200" s="171"/>
    </row>
    <row r="201" spans="1:7" ht="12.75" customHeight="1" x14ac:dyDescent="0.2">
      <c r="A201" s="171"/>
      <c r="B201" s="171"/>
      <c r="C201" s="171"/>
      <c r="D201" s="190"/>
      <c r="E201" s="171"/>
      <c r="F201" s="171"/>
      <c r="G201" s="171"/>
    </row>
    <row r="202" spans="1:7" ht="12.75" customHeight="1" x14ac:dyDescent="0.2">
      <c r="A202" s="171"/>
      <c r="B202" s="171"/>
      <c r="C202" s="171"/>
      <c r="D202" s="190"/>
      <c r="E202" s="171"/>
      <c r="F202" s="171"/>
      <c r="G202" s="171"/>
    </row>
    <row r="203" spans="1:7" ht="12.75" customHeight="1" x14ac:dyDescent="0.2">
      <c r="A203" s="171"/>
      <c r="B203" s="171"/>
      <c r="C203" s="171"/>
      <c r="D203" s="190"/>
      <c r="E203" s="171"/>
      <c r="F203" s="171"/>
      <c r="G203" s="171"/>
    </row>
    <row r="204" spans="1:7" ht="12.75" customHeight="1" x14ac:dyDescent="0.2">
      <c r="A204" s="171"/>
      <c r="B204" s="171"/>
      <c r="C204" s="171"/>
      <c r="D204" s="190"/>
      <c r="E204" s="171"/>
      <c r="F204" s="171"/>
      <c r="G204" s="171"/>
    </row>
    <row r="205" spans="1:7" ht="12.75" customHeight="1" x14ac:dyDescent="0.2">
      <c r="A205" s="171"/>
      <c r="B205" s="171"/>
      <c r="C205" s="171"/>
      <c r="D205" s="190"/>
      <c r="E205" s="171"/>
      <c r="F205" s="171"/>
      <c r="G205" s="171"/>
    </row>
    <row r="206" spans="1:7" ht="12.75" customHeight="1" x14ac:dyDescent="0.2">
      <c r="A206" s="171"/>
      <c r="B206" s="171"/>
      <c r="C206" s="171"/>
      <c r="D206" s="190"/>
      <c r="E206" s="171"/>
      <c r="F206" s="171"/>
      <c r="G206" s="171"/>
    </row>
    <row r="207" spans="1:7" ht="12.75" customHeight="1" x14ac:dyDescent="0.2">
      <c r="A207" s="171"/>
      <c r="B207" s="171"/>
      <c r="C207" s="171"/>
      <c r="D207" s="190"/>
      <c r="E207" s="171"/>
      <c r="F207" s="171"/>
      <c r="G207" s="171"/>
    </row>
    <row r="208" spans="1:7" ht="12.75" customHeight="1" x14ac:dyDescent="0.2">
      <c r="A208" s="171"/>
      <c r="B208" s="171"/>
      <c r="C208" s="171"/>
      <c r="D208" s="190"/>
      <c r="E208" s="171"/>
      <c r="F208" s="171"/>
      <c r="G208" s="171"/>
    </row>
    <row r="209" spans="1:7" ht="12.75" customHeight="1" x14ac:dyDescent="0.2">
      <c r="A209" s="171"/>
      <c r="B209" s="171"/>
      <c r="C209" s="171"/>
      <c r="D209" s="190"/>
      <c r="E209" s="171"/>
      <c r="F209" s="171"/>
      <c r="G209" s="171"/>
    </row>
    <row r="210" spans="1:7" ht="12.75" customHeight="1" x14ac:dyDescent="0.2">
      <c r="A210" s="171"/>
      <c r="B210" s="171"/>
      <c r="C210" s="171"/>
      <c r="D210" s="190"/>
      <c r="E210" s="171"/>
      <c r="F210" s="171"/>
      <c r="G210" s="171"/>
    </row>
    <row r="211" spans="1:7" ht="12.75" customHeight="1" x14ac:dyDescent="0.2">
      <c r="A211" s="171"/>
      <c r="B211" s="171"/>
      <c r="C211" s="171"/>
      <c r="D211" s="190"/>
      <c r="E211" s="171"/>
      <c r="F211" s="171"/>
      <c r="G211" s="171"/>
    </row>
    <row r="212" spans="1:7" ht="12.75" customHeight="1" x14ac:dyDescent="0.2">
      <c r="A212" s="171"/>
      <c r="B212" s="171"/>
      <c r="C212" s="171"/>
      <c r="D212" s="190"/>
      <c r="E212" s="171"/>
      <c r="F212" s="171"/>
      <c r="G212" s="171"/>
    </row>
    <row r="213" spans="1:7" ht="12.75" customHeight="1" x14ac:dyDescent="0.2">
      <c r="A213" s="171"/>
      <c r="B213" s="171"/>
      <c r="C213" s="171"/>
      <c r="D213" s="190"/>
      <c r="E213" s="171"/>
      <c r="F213" s="171"/>
      <c r="G213" s="171"/>
    </row>
    <row r="214" spans="1:7" ht="12.75" customHeight="1" x14ac:dyDescent="0.2">
      <c r="A214" s="171"/>
      <c r="B214" s="171"/>
      <c r="C214" s="171"/>
      <c r="D214" s="190"/>
      <c r="E214" s="171"/>
      <c r="F214" s="171"/>
      <c r="G214" s="171"/>
    </row>
    <row r="215" spans="1:7" ht="12.75" customHeight="1" x14ac:dyDescent="0.2">
      <c r="A215" s="171"/>
      <c r="B215" s="171"/>
      <c r="C215" s="171"/>
      <c r="D215" s="190"/>
      <c r="E215" s="171"/>
      <c r="F215" s="171"/>
      <c r="G215" s="171"/>
    </row>
    <row r="216" spans="1:7" ht="12.75" customHeight="1" x14ac:dyDescent="0.2">
      <c r="A216" s="171"/>
      <c r="B216" s="171"/>
      <c r="C216" s="171"/>
      <c r="D216" s="190"/>
      <c r="E216" s="171"/>
      <c r="F216" s="171"/>
      <c r="G216" s="171"/>
    </row>
    <row r="217" spans="1:7" ht="12.75" customHeight="1" x14ac:dyDescent="0.2">
      <c r="A217" s="171"/>
      <c r="B217" s="171"/>
      <c r="C217" s="171"/>
      <c r="D217" s="190"/>
      <c r="E217" s="171"/>
      <c r="F217" s="171"/>
      <c r="G217" s="171"/>
    </row>
    <row r="218" spans="1:7" ht="12.75" customHeight="1" x14ac:dyDescent="0.2">
      <c r="A218" s="171"/>
      <c r="B218" s="171"/>
      <c r="C218" s="171"/>
      <c r="D218" s="190"/>
      <c r="E218" s="171"/>
      <c r="F218" s="171"/>
      <c r="G218" s="171"/>
    </row>
    <row r="219" spans="1:7" ht="12.75" customHeight="1" x14ac:dyDescent="0.2">
      <c r="A219" s="171"/>
      <c r="B219" s="171"/>
      <c r="C219" s="171"/>
      <c r="D219" s="190"/>
      <c r="E219" s="171"/>
      <c r="F219" s="171"/>
      <c r="G219" s="171"/>
    </row>
    <row r="220" spans="1:7" ht="12.75" customHeight="1" x14ac:dyDescent="0.2">
      <c r="A220" s="171"/>
      <c r="B220" s="171"/>
      <c r="C220" s="171"/>
      <c r="D220" s="190"/>
      <c r="E220" s="171"/>
      <c r="F220" s="171"/>
      <c r="G220" s="171"/>
    </row>
    <row r="221" spans="1:7" ht="12.75" customHeight="1" x14ac:dyDescent="0.2">
      <c r="A221" s="171"/>
      <c r="B221" s="171"/>
      <c r="C221" s="171"/>
      <c r="D221" s="190"/>
      <c r="E221" s="171"/>
      <c r="F221" s="171"/>
      <c r="G221" s="171"/>
    </row>
    <row r="222" spans="1:7" ht="12.75" customHeight="1" x14ac:dyDescent="0.2">
      <c r="A222" s="171"/>
      <c r="B222" s="171"/>
      <c r="C222" s="171"/>
      <c r="D222" s="190"/>
      <c r="E222" s="171"/>
      <c r="F222" s="171"/>
      <c r="G222" s="171"/>
    </row>
    <row r="223" spans="1:7" ht="12.75" customHeight="1" x14ac:dyDescent="0.2">
      <c r="A223" s="171"/>
      <c r="B223" s="171"/>
      <c r="C223" s="171"/>
      <c r="D223" s="190"/>
      <c r="E223" s="171"/>
      <c r="F223" s="171"/>
      <c r="G223" s="171"/>
    </row>
    <row r="224" spans="1:7" ht="12.75" customHeight="1" x14ac:dyDescent="0.2">
      <c r="A224" s="171"/>
      <c r="B224" s="171"/>
      <c r="C224" s="171"/>
      <c r="D224" s="190"/>
      <c r="E224" s="171"/>
      <c r="F224" s="171"/>
      <c r="G224" s="171"/>
    </row>
    <row r="225" spans="1:7" ht="12.75" customHeight="1" x14ac:dyDescent="0.2">
      <c r="A225" s="171"/>
      <c r="B225" s="171"/>
      <c r="C225" s="171"/>
      <c r="D225" s="190"/>
      <c r="E225" s="171"/>
      <c r="F225" s="171"/>
      <c r="G225" s="171"/>
    </row>
    <row r="226" spans="1:7" ht="12.75" customHeight="1" x14ac:dyDescent="0.2">
      <c r="A226" s="171"/>
      <c r="B226" s="171"/>
      <c r="C226" s="171"/>
      <c r="D226" s="190"/>
      <c r="E226" s="171"/>
      <c r="F226" s="171"/>
      <c r="G226" s="171"/>
    </row>
    <row r="227" spans="1:7" ht="12.75" customHeight="1" x14ac:dyDescent="0.2">
      <c r="A227" s="171"/>
      <c r="B227" s="171"/>
      <c r="C227" s="171"/>
      <c r="D227" s="190"/>
      <c r="E227" s="171"/>
      <c r="F227" s="171"/>
      <c r="G227" s="171"/>
    </row>
    <row r="228" spans="1:7" ht="12.75" customHeight="1" x14ac:dyDescent="0.2">
      <c r="A228" s="171"/>
      <c r="B228" s="171"/>
      <c r="C228" s="171"/>
      <c r="D228" s="190"/>
      <c r="E228" s="171"/>
      <c r="F228" s="171"/>
      <c r="G228" s="171"/>
    </row>
    <row r="229" spans="1:7" ht="12.75" customHeight="1" x14ac:dyDescent="0.2">
      <c r="A229" s="171"/>
      <c r="B229" s="171"/>
      <c r="C229" s="171"/>
      <c r="D229" s="190"/>
      <c r="E229" s="171"/>
      <c r="F229" s="171"/>
      <c r="G229" s="171"/>
    </row>
    <row r="230" spans="1:7" ht="12.75" customHeight="1" x14ac:dyDescent="0.2">
      <c r="A230" s="171"/>
      <c r="B230" s="171"/>
      <c r="C230" s="171"/>
      <c r="D230" s="190"/>
      <c r="E230" s="171"/>
      <c r="F230" s="171"/>
      <c r="G230" s="171"/>
    </row>
    <row r="231" spans="1:7" ht="12.75" customHeight="1" x14ac:dyDescent="0.2">
      <c r="A231" s="171"/>
      <c r="B231" s="171"/>
      <c r="C231" s="171"/>
      <c r="D231" s="190"/>
      <c r="E231" s="171"/>
      <c r="F231" s="171"/>
      <c r="G231" s="171"/>
    </row>
    <row r="232" spans="1:7" ht="12.75" customHeight="1" x14ac:dyDescent="0.2">
      <c r="A232" s="171"/>
      <c r="B232" s="171"/>
      <c r="C232" s="171"/>
      <c r="D232" s="190"/>
      <c r="E232" s="171"/>
      <c r="F232" s="171"/>
      <c r="G232" s="171"/>
    </row>
    <row r="233" spans="1:7" ht="12.75" customHeight="1" x14ac:dyDescent="0.2">
      <c r="A233" s="171"/>
      <c r="B233" s="171"/>
      <c r="C233" s="171"/>
      <c r="D233" s="190"/>
      <c r="E233" s="171"/>
      <c r="F233" s="171"/>
      <c r="G233" s="171"/>
    </row>
    <row r="234" spans="1:7" ht="12.75" customHeight="1" x14ac:dyDescent="0.2">
      <c r="A234" s="171"/>
      <c r="B234" s="171"/>
      <c r="C234" s="171"/>
      <c r="D234" s="190"/>
      <c r="E234" s="171"/>
      <c r="F234" s="171"/>
      <c r="G234" s="171"/>
    </row>
    <row r="235" spans="1:7" ht="12.75" customHeight="1" x14ac:dyDescent="0.2">
      <c r="A235" s="171"/>
      <c r="B235" s="171"/>
      <c r="C235" s="171"/>
      <c r="D235" s="190"/>
      <c r="E235" s="171"/>
      <c r="F235" s="171"/>
      <c r="G235" s="171"/>
    </row>
    <row r="236" spans="1:7" ht="12.75" customHeight="1" x14ac:dyDescent="0.2">
      <c r="A236" s="171"/>
      <c r="B236" s="171"/>
      <c r="C236" s="171"/>
      <c r="D236" s="190"/>
      <c r="E236" s="171"/>
      <c r="F236" s="171"/>
      <c r="G236" s="171"/>
    </row>
    <row r="237" spans="1:7" ht="12.75" customHeight="1" x14ac:dyDescent="0.2">
      <c r="A237" s="171"/>
      <c r="B237" s="171"/>
      <c r="C237" s="171"/>
      <c r="D237" s="190"/>
      <c r="E237" s="171"/>
      <c r="F237" s="171"/>
      <c r="G237" s="171"/>
    </row>
    <row r="238" spans="1:7" ht="12.75" customHeight="1" x14ac:dyDescent="0.2">
      <c r="A238" s="171"/>
      <c r="B238" s="171"/>
      <c r="C238" s="171"/>
      <c r="D238" s="190"/>
      <c r="E238" s="171"/>
      <c r="F238" s="171"/>
      <c r="G238" s="171"/>
    </row>
    <row r="239" spans="1:7" ht="12.75" customHeight="1" x14ac:dyDescent="0.2">
      <c r="A239" s="171"/>
      <c r="B239" s="171"/>
      <c r="C239" s="171"/>
      <c r="D239" s="190"/>
      <c r="E239" s="171"/>
      <c r="F239" s="171"/>
      <c r="G239" s="171"/>
    </row>
    <row r="240" spans="1:7" ht="12.75" customHeight="1" x14ac:dyDescent="0.2">
      <c r="A240" s="171"/>
      <c r="B240" s="171"/>
      <c r="C240" s="171"/>
      <c r="D240" s="190"/>
      <c r="E240" s="171"/>
      <c r="F240" s="171"/>
      <c r="G240" s="171"/>
    </row>
    <row r="241" spans="1:7" ht="12.75" customHeight="1" x14ac:dyDescent="0.2">
      <c r="A241" s="171"/>
      <c r="B241" s="171"/>
      <c r="C241" s="171"/>
      <c r="D241" s="190"/>
      <c r="E241" s="171"/>
      <c r="F241" s="171"/>
      <c r="G241" s="171"/>
    </row>
    <row r="242" spans="1:7" ht="12.75" customHeight="1" x14ac:dyDescent="0.2">
      <c r="A242" s="171"/>
      <c r="B242" s="171"/>
      <c r="C242" s="171"/>
      <c r="D242" s="190"/>
      <c r="E242" s="171"/>
      <c r="F242" s="171"/>
      <c r="G242" s="171"/>
    </row>
    <row r="243" spans="1:7" ht="12.75" customHeight="1" x14ac:dyDescent="0.2">
      <c r="A243" s="171"/>
      <c r="B243" s="171"/>
      <c r="C243" s="171"/>
      <c r="D243" s="190"/>
      <c r="E243" s="171"/>
      <c r="F243" s="171"/>
      <c r="G243" s="171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26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  <col min="8" max="8" width="8" customWidth="1"/>
  </cols>
  <sheetData>
    <row r="1" spans="1:8" ht="12.75" customHeight="1" x14ac:dyDescent="0.2">
      <c r="A1" s="79"/>
      <c r="B1" s="163"/>
      <c r="C1" s="163"/>
      <c r="D1" s="191"/>
      <c r="E1" s="79"/>
      <c r="F1" s="79"/>
      <c r="G1" s="79"/>
      <c r="H1" s="79"/>
    </row>
    <row r="2" spans="1:8" ht="12.75" x14ac:dyDescent="0.2">
      <c r="A2" s="75"/>
      <c r="B2" s="330" t="s">
        <v>130</v>
      </c>
      <c r="C2" s="285"/>
      <c r="D2" s="286"/>
      <c r="E2" s="79"/>
      <c r="F2" s="79"/>
      <c r="G2" s="79"/>
      <c r="H2" s="79"/>
    </row>
    <row r="3" spans="1:8" ht="12.75" x14ac:dyDescent="0.2">
      <c r="A3" s="75"/>
      <c r="B3" s="331" t="s">
        <v>131</v>
      </c>
      <c r="C3" s="285"/>
      <c r="D3" s="286"/>
      <c r="E3" s="79"/>
      <c r="F3" s="79"/>
      <c r="G3" s="79"/>
      <c r="H3" s="79"/>
    </row>
    <row r="4" spans="1:8" ht="15.75" customHeight="1" x14ac:dyDescent="0.2">
      <c r="A4" s="75"/>
      <c r="B4" s="332" t="s">
        <v>132</v>
      </c>
      <c r="C4" s="285"/>
      <c r="D4" s="286"/>
      <c r="E4" s="79"/>
      <c r="F4" s="79"/>
      <c r="G4" s="79"/>
      <c r="H4" s="79"/>
    </row>
    <row r="5" spans="1:8" ht="12.75" x14ac:dyDescent="0.2">
      <c r="A5" s="75"/>
      <c r="B5" s="80" t="s">
        <v>133</v>
      </c>
      <c r="C5" s="333"/>
      <c r="D5" s="286"/>
      <c r="E5" s="79"/>
      <c r="F5" s="79"/>
      <c r="G5" s="79"/>
      <c r="H5" s="79"/>
    </row>
    <row r="6" spans="1:8" ht="12.75" x14ac:dyDescent="0.2">
      <c r="A6" s="75"/>
      <c r="B6" s="80" t="s">
        <v>134</v>
      </c>
      <c r="C6" s="333"/>
      <c r="D6" s="286"/>
      <c r="E6" s="79"/>
      <c r="F6" s="79"/>
      <c r="G6" s="79"/>
      <c r="H6" s="79"/>
    </row>
    <row r="7" spans="1:8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  <c r="H7" s="79"/>
    </row>
    <row r="8" spans="1:8" ht="12.75" x14ac:dyDescent="0.2">
      <c r="A8" s="75"/>
      <c r="B8" s="334" t="s">
        <v>138</v>
      </c>
      <c r="C8" s="285"/>
      <c r="D8" s="286"/>
      <c r="E8" s="79"/>
      <c r="F8" s="82"/>
      <c r="G8" s="79"/>
      <c r="H8" s="79"/>
    </row>
    <row r="9" spans="1:8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  <c r="H9" s="79"/>
    </row>
    <row r="10" spans="1:8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  <c r="H10" s="79"/>
    </row>
    <row r="11" spans="1:8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  <c r="H11" s="79"/>
    </row>
    <row r="12" spans="1:8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  <c r="H12" s="79"/>
    </row>
    <row r="13" spans="1:8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  <c r="H13" s="79"/>
    </row>
    <row r="14" spans="1:8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  <c r="H14" s="79"/>
    </row>
    <row r="15" spans="1:8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  <c r="H15" s="79"/>
    </row>
    <row r="16" spans="1:8" ht="13.5" customHeight="1" x14ac:dyDescent="0.2">
      <c r="A16" s="75"/>
      <c r="B16" s="335" t="s">
        <v>152</v>
      </c>
      <c r="C16" s="285"/>
      <c r="D16" s="286"/>
      <c r="E16" s="79"/>
      <c r="F16" s="79"/>
      <c r="G16" s="79"/>
      <c r="H16" s="79"/>
    </row>
    <row r="17" spans="1:8" ht="15.75" customHeight="1" x14ac:dyDescent="0.2">
      <c r="A17" s="75"/>
      <c r="B17" s="84" t="s">
        <v>153</v>
      </c>
      <c r="C17" s="336" t="s">
        <v>273</v>
      </c>
      <c r="D17" s="286"/>
      <c r="E17" s="79"/>
      <c r="F17" s="79"/>
      <c r="G17" s="79"/>
      <c r="H17" s="79"/>
    </row>
    <row r="18" spans="1:8" ht="12.75" customHeight="1" x14ac:dyDescent="0.2">
      <c r="A18" s="75"/>
      <c r="B18" s="84" t="s">
        <v>154</v>
      </c>
      <c r="C18" s="333" t="s">
        <v>274</v>
      </c>
      <c r="D18" s="286"/>
      <c r="E18" s="79"/>
      <c r="F18" s="79"/>
      <c r="G18" s="79"/>
      <c r="H18" s="79"/>
    </row>
    <row r="19" spans="1:8" ht="12.75" customHeight="1" x14ac:dyDescent="0.2">
      <c r="A19" s="75"/>
      <c r="B19" s="84" t="s">
        <v>155</v>
      </c>
      <c r="C19" s="349">
        <f>ATRIBUIÇÕES!D5</f>
        <v>2122546</v>
      </c>
      <c r="D19" s="286"/>
      <c r="E19" s="79"/>
      <c r="F19" s="79"/>
      <c r="G19" s="79"/>
      <c r="H19" s="79"/>
    </row>
    <row r="20" spans="1:8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  <c r="H20" s="79"/>
    </row>
    <row r="21" spans="1:8" x14ac:dyDescent="0.2">
      <c r="A21" s="75"/>
      <c r="B21" s="337" t="s">
        <v>158</v>
      </c>
      <c r="C21" s="285"/>
      <c r="D21" s="286"/>
      <c r="E21" s="79"/>
      <c r="F21" s="79"/>
      <c r="G21" s="79"/>
      <c r="H21" s="79"/>
    </row>
    <row r="22" spans="1:8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  <c r="H22" s="79"/>
    </row>
    <row r="23" spans="1:8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  <c r="H23" s="79"/>
    </row>
    <row r="24" spans="1:8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  <c r="H24" s="79"/>
    </row>
    <row r="25" spans="1:8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  <c r="H25" s="79"/>
    </row>
    <row r="26" spans="1:8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  <c r="H26" s="79"/>
    </row>
    <row r="27" spans="1:8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  <c r="H27" s="79"/>
    </row>
    <row r="28" spans="1:8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  <c r="H28" s="82"/>
    </row>
    <row r="29" spans="1:8" ht="12.75" customHeight="1" x14ac:dyDescent="0.2">
      <c r="A29" s="75"/>
      <c r="B29" s="90"/>
      <c r="C29" s="90"/>
      <c r="D29" s="196"/>
      <c r="E29" s="79"/>
      <c r="F29" s="79"/>
      <c r="G29" s="79"/>
      <c r="H29" s="79"/>
    </row>
    <row r="30" spans="1:8" x14ac:dyDescent="0.2">
      <c r="A30" s="75"/>
      <c r="B30" s="340" t="s">
        <v>166</v>
      </c>
      <c r="C30" s="285"/>
      <c r="D30" s="286"/>
      <c r="E30" s="82"/>
      <c r="F30" s="82"/>
      <c r="G30" s="82"/>
      <c r="H30" s="82"/>
    </row>
    <row r="31" spans="1:8" ht="12.75" x14ac:dyDescent="0.2">
      <c r="A31" s="75"/>
      <c r="B31" s="341" t="s">
        <v>167</v>
      </c>
      <c r="C31" s="285"/>
      <c r="D31" s="286"/>
      <c r="E31" s="79"/>
      <c r="F31" s="82"/>
      <c r="G31" s="82"/>
      <c r="H31" s="79"/>
    </row>
    <row r="32" spans="1:8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  <c r="H32" s="79"/>
    </row>
    <row r="33" spans="1:8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  <c r="H33" s="79"/>
    </row>
    <row r="34" spans="1:8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  <c r="H34" s="79"/>
    </row>
    <row r="35" spans="1:8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  <c r="H35" s="79"/>
    </row>
    <row r="36" spans="1:8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  <c r="H36" s="79"/>
    </row>
    <row r="37" spans="1:8" ht="12.75" customHeight="1" x14ac:dyDescent="0.2">
      <c r="A37" s="75"/>
      <c r="B37" s="342" t="s">
        <v>173</v>
      </c>
      <c r="C37" s="285"/>
      <c r="D37" s="286"/>
      <c r="E37" s="79"/>
      <c r="F37" s="79"/>
      <c r="G37" s="79"/>
      <c r="H37" s="79"/>
    </row>
    <row r="38" spans="1:8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  <c r="H38" s="79"/>
    </row>
    <row r="39" spans="1:8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  <c r="H39" s="79"/>
    </row>
    <row r="40" spans="1:8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  <c r="H40" s="79"/>
    </row>
    <row r="41" spans="1:8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  <c r="H41" s="79"/>
    </row>
    <row r="42" spans="1:8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  <c r="H42" s="79"/>
    </row>
    <row r="43" spans="1:8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  <c r="H43" s="79"/>
    </row>
    <row r="44" spans="1:8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  <c r="H44" s="79"/>
    </row>
    <row r="45" spans="1:8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  <c r="H45" s="79"/>
    </row>
    <row r="46" spans="1:8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  <c r="H46" s="79"/>
    </row>
    <row r="47" spans="1:8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  <c r="H47" s="111"/>
    </row>
    <row r="48" spans="1:8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  <c r="H48" s="111"/>
    </row>
    <row r="49" spans="1:8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  <c r="H49" s="111"/>
    </row>
    <row r="50" spans="1:8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  <c r="H50" s="111"/>
    </row>
    <row r="51" spans="1:8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  <c r="H51" s="111"/>
    </row>
    <row r="52" spans="1:8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  <c r="H52" s="111"/>
    </row>
    <row r="53" spans="1:8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  <c r="H53" s="111"/>
    </row>
    <row r="54" spans="1:8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  <c r="H54" s="125"/>
    </row>
    <row r="55" spans="1:8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  <c r="H55" s="125"/>
    </row>
    <row r="56" spans="1:8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  <c r="H56" s="125"/>
    </row>
    <row r="57" spans="1:8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  <c r="H57" s="125"/>
    </row>
    <row r="58" spans="1:8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  <c r="H58" s="125"/>
    </row>
    <row r="59" spans="1:8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  <c r="H59" s="125"/>
    </row>
    <row r="60" spans="1:8" ht="12.75" x14ac:dyDescent="0.2">
      <c r="A60" s="109"/>
      <c r="B60" s="327" t="s">
        <v>196</v>
      </c>
      <c r="C60" s="285"/>
      <c r="D60" s="286"/>
      <c r="E60" s="111"/>
      <c r="F60" s="125"/>
      <c r="G60" s="125"/>
      <c r="H60" s="125"/>
    </row>
    <row r="61" spans="1:8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  <c r="H61" s="125"/>
    </row>
    <row r="62" spans="1:8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  <c r="H62" s="125"/>
    </row>
    <row r="63" spans="1:8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  <c r="H63" s="125"/>
    </row>
    <row r="64" spans="1:8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  <c r="H64" s="125"/>
    </row>
    <row r="65" spans="1:8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  <c r="H65" s="125"/>
    </row>
    <row r="66" spans="1:8" ht="12.75" x14ac:dyDescent="0.2">
      <c r="A66" s="109"/>
      <c r="B66" s="346" t="s">
        <v>202</v>
      </c>
      <c r="C66" s="285"/>
      <c r="D66" s="286"/>
      <c r="E66" s="111"/>
      <c r="F66" s="125"/>
      <c r="G66" s="125"/>
      <c r="H66" s="125"/>
    </row>
    <row r="67" spans="1:8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  <c r="H67" s="125"/>
    </row>
    <row r="68" spans="1:8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  <c r="H68" s="125"/>
    </row>
    <row r="69" spans="1:8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  <c r="H69" s="111"/>
    </row>
    <row r="70" spans="1:8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  <c r="H70" s="111"/>
    </row>
    <row r="71" spans="1:8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  <c r="H71" s="111"/>
    </row>
    <row r="72" spans="1:8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  <c r="H72" s="111"/>
    </row>
    <row r="73" spans="1:8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  <c r="H73" s="111"/>
    </row>
    <row r="74" spans="1:8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  <c r="H74" s="111"/>
    </row>
    <row r="75" spans="1:8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  <c r="H75" s="111"/>
    </row>
    <row r="76" spans="1:8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  <c r="H76" s="111"/>
    </row>
    <row r="77" spans="1:8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  <c r="H77" s="111"/>
    </row>
    <row r="78" spans="1:8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  <c r="H78" s="111"/>
    </row>
    <row r="79" spans="1:8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  <c r="H79" s="111"/>
    </row>
    <row r="80" spans="1:8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  <c r="H80" s="111"/>
    </row>
    <row r="81" spans="1:8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  <c r="H81" s="79"/>
    </row>
    <row r="82" spans="1:8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  <c r="H82" s="79"/>
    </row>
    <row r="83" spans="1:8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  <c r="H83" s="79"/>
    </row>
    <row r="84" spans="1:8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  <c r="H84" s="79"/>
    </row>
    <row r="85" spans="1:8" ht="12.75" customHeight="1" x14ac:dyDescent="0.2">
      <c r="A85" s="75"/>
      <c r="B85" s="341" t="s">
        <v>218</v>
      </c>
      <c r="C85" s="285"/>
      <c r="D85" s="286"/>
      <c r="E85" s="79"/>
      <c r="F85" s="79"/>
      <c r="G85" s="79"/>
      <c r="H85" s="79"/>
    </row>
    <row r="86" spans="1:8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  <c r="H86" s="79"/>
    </row>
    <row r="87" spans="1:8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  <c r="H87" s="79"/>
    </row>
    <row r="88" spans="1:8" ht="12.75" customHeight="1" x14ac:dyDescent="0.2">
      <c r="A88" s="75"/>
      <c r="B88" s="327" t="s">
        <v>220</v>
      </c>
      <c r="C88" s="285"/>
      <c r="D88" s="286"/>
      <c r="E88" s="79"/>
      <c r="F88" s="79"/>
      <c r="G88" s="79"/>
      <c r="H88" s="79"/>
    </row>
    <row r="89" spans="1:8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  <c r="H89" s="79"/>
    </row>
    <row r="90" spans="1:8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  <c r="H90" s="79"/>
    </row>
    <row r="91" spans="1:8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  <c r="H91" s="79"/>
    </row>
    <row r="92" spans="1:8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  <c r="H92" s="79"/>
    </row>
    <row r="93" spans="1:8" ht="12.75" customHeight="1" x14ac:dyDescent="0.2">
      <c r="A93" s="75"/>
      <c r="B93" s="346" t="s">
        <v>224</v>
      </c>
      <c r="C93" s="285"/>
      <c r="D93" s="286"/>
      <c r="E93" s="79"/>
      <c r="F93" s="79"/>
      <c r="G93" s="79"/>
      <c r="H93" s="79"/>
    </row>
    <row r="94" spans="1:8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  <c r="H94" s="79"/>
    </row>
    <row r="95" spans="1:8" ht="12.75" customHeight="1" x14ac:dyDescent="0.2">
      <c r="A95" s="75"/>
      <c r="B95" s="322" t="s">
        <v>277</v>
      </c>
      <c r="C95" s="286"/>
      <c r="D95" s="212">
        <f>'software de gerenciamento '!G9</f>
        <v>63.905283018867927</v>
      </c>
      <c r="E95" s="79"/>
      <c r="F95" s="79"/>
      <c r="G95" s="79"/>
      <c r="H95" s="79"/>
    </row>
    <row r="96" spans="1:8" ht="12.75" customHeight="1" x14ac:dyDescent="0.2">
      <c r="A96" s="75"/>
      <c r="B96" s="322" t="s">
        <v>278</v>
      </c>
      <c r="C96" s="286"/>
      <c r="D96" s="212">
        <f>'FERRAMENTAL  E EQUIPAMENTOS BÁS'!G129</f>
        <v>44.497396226415106</v>
      </c>
      <c r="E96" s="79"/>
      <c r="F96" s="79"/>
      <c r="G96" s="79"/>
      <c r="H96" s="79"/>
    </row>
    <row r="97" spans="1:8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  <c r="H97" s="79"/>
    </row>
    <row r="98" spans="1:8" ht="12.75" customHeight="1" x14ac:dyDescent="0.2">
      <c r="A98" s="75"/>
      <c r="B98" s="322" t="s">
        <v>279</v>
      </c>
      <c r="C98" s="286"/>
      <c r="D98" s="212">
        <v>0</v>
      </c>
      <c r="E98" s="79"/>
      <c r="F98" s="79"/>
      <c r="G98" s="79"/>
      <c r="H98" s="79"/>
    </row>
    <row r="99" spans="1:8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  <c r="H99" s="79"/>
    </row>
    <row r="100" spans="1:8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  <c r="H100" s="79"/>
    </row>
    <row r="101" spans="1:8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  <c r="H101" s="79"/>
    </row>
    <row r="102" spans="1:8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  <c r="H102" s="79"/>
    </row>
    <row r="103" spans="1:8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  <c r="H103" s="79"/>
    </row>
    <row r="104" spans="1:8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  <c r="H104" s="79"/>
    </row>
    <row r="105" spans="1:8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  <c r="H105" s="79"/>
    </row>
    <row r="106" spans="1:8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  <c r="H106" s="79"/>
    </row>
    <row r="107" spans="1:8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  <c r="H107" s="79"/>
    </row>
    <row r="108" spans="1:8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  <c r="H108" s="79"/>
    </row>
    <row r="109" spans="1:8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  <c r="H109" s="82"/>
    </row>
    <row r="110" spans="1:8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  <c r="H110" s="79"/>
    </row>
    <row r="111" spans="1:8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  <c r="H111" s="79"/>
    </row>
    <row r="112" spans="1:8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  <c r="H112" s="79"/>
    </row>
    <row r="113" spans="1:8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  <c r="H113" s="79"/>
    </row>
    <row r="114" spans="1:8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  <c r="H114" s="79"/>
    </row>
    <row r="115" spans="1:8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  <c r="H115" s="79"/>
    </row>
    <row r="116" spans="1:8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  <c r="H116" s="79"/>
    </row>
    <row r="117" spans="1:8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  <c r="H117" s="79"/>
    </row>
    <row r="118" spans="1:8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  <c r="H118" s="79"/>
    </row>
    <row r="119" spans="1:8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  <c r="H119" s="217"/>
    </row>
    <row r="120" spans="1:8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  <c r="H120" s="217"/>
    </row>
    <row r="121" spans="1:8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  <c r="H121" s="79"/>
    </row>
    <row r="122" spans="1:8" ht="12.75" customHeight="1" x14ac:dyDescent="0.2">
      <c r="A122" s="79"/>
      <c r="B122" s="328" t="s">
        <v>255</v>
      </c>
      <c r="C122" s="286"/>
      <c r="D122" s="219">
        <f>4-1</f>
        <v>3</v>
      </c>
      <c r="E122" s="79"/>
      <c r="F122" s="79"/>
      <c r="G122" s="79"/>
      <c r="H122" s="79"/>
    </row>
    <row r="123" spans="1:8" ht="12.75" customHeight="1" x14ac:dyDescent="0.2">
      <c r="A123" s="79"/>
      <c r="B123" s="328" t="s">
        <v>280</v>
      </c>
      <c r="C123" s="286"/>
      <c r="D123" s="218">
        <f>D120*D122</f>
        <v>20189.054287226787</v>
      </c>
      <c r="E123" s="79"/>
      <c r="F123" s="79"/>
      <c r="G123" s="79"/>
      <c r="H123" s="79"/>
    </row>
    <row r="124" spans="1:8" ht="12.75" customHeight="1" x14ac:dyDescent="0.2">
      <c r="A124" s="79"/>
      <c r="B124" s="328" t="s">
        <v>281</v>
      </c>
      <c r="C124" s="286"/>
      <c r="D124" s="218">
        <f>D123*12</f>
        <v>242268.65144672146</v>
      </c>
      <c r="E124" s="79"/>
      <c r="F124" s="79"/>
      <c r="G124" s="79"/>
      <c r="H124" s="79"/>
    </row>
    <row r="125" spans="1:8" ht="12.75" customHeight="1" x14ac:dyDescent="0.2">
      <c r="A125" s="171"/>
      <c r="B125" s="220"/>
      <c r="C125" s="220"/>
      <c r="D125" s="221"/>
      <c r="E125" s="171"/>
      <c r="F125" s="171"/>
      <c r="G125" s="171"/>
      <c r="H125" s="171"/>
    </row>
    <row r="126" spans="1:8" ht="12.75" customHeight="1" x14ac:dyDescent="0.2">
      <c r="A126" s="171"/>
      <c r="B126" s="220"/>
      <c r="C126" s="220"/>
      <c r="D126" s="221"/>
      <c r="E126" s="171"/>
      <c r="F126" s="171"/>
      <c r="G126" s="171"/>
      <c r="H126" s="171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133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15.75" customHeight="1" x14ac:dyDescent="0.2">
      <c r="A17" s="75"/>
      <c r="B17" s="84" t="s">
        <v>153</v>
      </c>
      <c r="C17" s="336" t="s">
        <v>282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283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49">
        <f>ATRIBUIÇÕES!D6</f>
        <v>1951036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222" t="s">
        <v>284</v>
      </c>
      <c r="C95" s="223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5"/>
      <c r="B122" s="328" t="s">
        <v>286</v>
      </c>
      <c r="C122" s="286"/>
      <c r="D122" s="219">
        <f>3-1</f>
        <v>2</v>
      </c>
      <c r="E122" s="79"/>
      <c r="F122" s="79"/>
      <c r="G122" s="79"/>
    </row>
    <row r="123" spans="1:7" ht="12.75" customHeight="1" x14ac:dyDescent="0.2">
      <c r="A123" s="75"/>
      <c r="B123" s="328" t="s">
        <v>280</v>
      </c>
      <c r="C123" s="286"/>
      <c r="D123" s="218">
        <f>D120*D122</f>
        <v>13459.369524817857</v>
      </c>
      <c r="E123" s="79"/>
      <c r="F123" s="79"/>
      <c r="G123" s="79"/>
    </row>
    <row r="124" spans="1:7" ht="12.75" customHeight="1" x14ac:dyDescent="0.2">
      <c r="A124" s="75"/>
      <c r="B124" s="328" t="s">
        <v>257</v>
      </c>
      <c r="C124" s="286"/>
      <c r="D124" s="218">
        <f>D123*12</f>
        <v>161512.4342978143</v>
      </c>
      <c r="E124" s="79"/>
      <c r="F124" s="79"/>
      <c r="G124" s="79"/>
    </row>
  </sheetData>
  <mergeCells count="67"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9:C119"/>
    <mergeCell ref="B120:C120"/>
    <mergeCell ref="B75:D75"/>
    <mergeCell ref="B85:D85"/>
    <mergeCell ref="B88:D88"/>
    <mergeCell ref="B89:C89"/>
    <mergeCell ref="B90:C90"/>
    <mergeCell ref="B62:C62"/>
    <mergeCell ref="B63:C63"/>
    <mergeCell ref="B64:C64"/>
    <mergeCell ref="B66:D66"/>
    <mergeCell ref="B74:D74"/>
    <mergeCell ref="B37:D37"/>
    <mergeCell ref="B47:D47"/>
    <mergeCell ref="B48:C48"/>
    <mergeCell ref="B49:C49"/>
    <mergeCell ref="B60:D60"/>
    <mergeCell ref="B25:C25"/>
    <mergeCell ref="B26:C26"/>
    <mergeCell ref="B27:C27"/>
    <mergeCell ref="B30:D30"/>
    <mergeCell ref="B31:D31"/>
    <mergeCell ref="C20:D20"/>
    <mergeCell ref="B21:D21"/>
    <mergeCell ref="B22:C22"/>
    <mergeCell ref="B23:C23"/>
    <mergeCell ref="B24:C24"/>
    <mergeCell ref="C15:D15"/>
    <mergeCell ref="B16:D16"/>
    <mergeCell ref="C17:D17"/>
    <mergeCell ref="C18:D18"/>
    <mergeCell ref="C19:D19"/>
    <mergeCell ref="B105:D105"/>
    <mergeCell ref="B106:C106"/>
    <mergeCell ref="B111:D111"/>
    <mergeCell ref="B112:D112"/>
    <mergeCell ref="B2:D2"/>
    <mergeCell ref="B3:D3"/>
    <mergeCell ref="B4:D4"/>
    <mergeCell ref="C5:D5"/>
    <mergeCell ref="C6:D6"/>
    <mergeCell ref="B8:D8"/>
    <mergeCell ref="C9:D9"/>
    <mergeCell ref="C10:D10"/>
    <mergeCell ref="C11:D11"/>
    <mergeCell ref="C12:D12"/>
    <mergeCell ref="C13:D13"/>
    <mergeCell ref="C14:D14"/>
    <mergeCell ref="B97:C97"/>
    <mergeCell ref="B98:C98"/>
    <mergeCell ref="B99:C99"/>
    <mergeCell ref="B100:C100"/>
    <mergeCell ref="B101:D101"/>
    <mergeCell ref="B91:C91"/>
    <mergeCell ref="B92:C92"/>
    <mergeCell ref="B93:D93"/>
    <mergeCell ref="B94:C94"/>
    <mergeCell ref="B96:C96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133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15.75" customHeight="1" x14ac:dyDescent="0.2">
      <c r="A17" s="75"/>
      <c r="B17" s="84" t="s">
        <v>153</v>
      </c>
      <c r="C17" s="336" t="s">
        <v>287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287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49">
        <f>ATRIBUIÇÕES!D7</f>
        <v>2779982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UNIFORMES!I43</f>
        <v>187.31666666666669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'!G13+'EPI '!G23</f>
        <v>20.637500000000003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316.35684591194973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372.95143521383648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399.05803567880503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772.0094708926415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6873.1122442868627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137.46224488573725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522.35653056580156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113.40635203073325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773.22512748227211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316.35684591194973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5327.877645911949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1545.2345983749137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6873.1122442868627</v>
      </c>
      <c r="E120" s="167">
        <f>D120/D22</f>
        <v>3.2859291307881051</v>
      </c>
      <c r="F120" s="167">
        <f>(D120-D59)/D28</f>
        <v>2.6228540906289983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82477.346931442356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f>5-1</f>
        <v>4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27492.448977147451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329909.38772576943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5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288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289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ATRIBUIÇÕES!D8</f>
        <v>590354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2833.5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2833.5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236.13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343.45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579.57999999999993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207.49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787.06999999999994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566.70000000000005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226.68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42.5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28.34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5.67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17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70.84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56.67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1014.4000000000001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2833.5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-170.01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1431.45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787.06999999999994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1014.4000000000001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1431.45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3232.92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70.81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33.28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5.66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55.1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19.72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25.9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184.57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62.97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1.98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0.56999999999999995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1.1299999999999999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66.649999999999991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23.86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90.509999999999991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90.509999999999991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90.509999999999991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458.26726254716988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490.34597092547176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948.6132334726417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8445.3953946117472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168.90790789223496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641.85004999049272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139.34902401109383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950.10698189382151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2833.5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3232.92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184.57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90.509999999999991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6546.6751792452833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1898.7202153664632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8445.3953946117472</v>
      </c>
      <c r="E120" s="167">
        <f>D120/D22</f>
        <v>2.9805524597182802</v>
      </c>
      <c r="F120" s="167">
        <f>(D120-D59)/D28</f>
        <v>2.475364529596523</v>
      </c>
      <c r="G120" s="168">
        <f>D59/D28</f>
        <v>0.50518793012175756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101344.74473534097</v>
      </c>
      <c r="E121" s="169"/>
      <c r="F121" s="169"/>
      <c r="G121" s="169"/>
    </row>
    <row r="122" spans="1:7" ht="12.75" customHeight="1" x14ac:dyDescent="0.2">
      <c r="A122" s="79"/>
      <c r="B122" s="328" t="s">
        <v>290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8445.3953946117472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101344.74473534097</v>
      </c>
      <c r="E124" s="79"/>
      <c r="F124" s="79"/>
      <c r="G124" s="79"/>
    </row>
    <row r="125" spans="1:7" ht="12.75" customHeight="1" x14ac:dyDescent="0.2">
      <c r="A125" s="171"/>
      <c r="B125" s="79"/>
      <c r="C125" s="79"/>
      <c r="D125" s="224"/>
      <c r="E125" s="171"/>
      <c r="F125" s="171"/>
      <c r="G125" s="171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27.42578125" customWidth="1"/>
    <col min="4" max="4" width="11.8554687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133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15.75" customHeight="1" x14ac:dyDescent="0.2">
      <c r="A17" s="75"/>
      <c r="B17" s="84" t="s">
        <v>153</v>
      </c>
      <c r="C17" s="336" t="s">
        <v>291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6" t="s">
        <v>292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49">
        <f>ATRIBUIÇÕES!D7</f>
        <v>2779982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82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3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225"/>
      <c r="F51" s="226"/>
      <c r="G51" s="227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/>
      <c r="D86" s="152">
        <f>C86</f>
        <v>0</v>
      </c>
      <c r="E86" s="82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UNIFORMES!I43</f>
        <v>187.31666666666669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'!G13+'EPI '!G23</f>
        <v>20.637500000000003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316.35684591194973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372.95143521383648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399.05803567880503</v>
      </c>
      <c r="E103" s="79"/>
      <c r="F103" s="82"/>
      <c r="G103" s="82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772.0094708926415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6873.1122442868627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137.46224488573725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522.35653056580156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113.40635203073325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773.22512748227211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316.35684591194973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5327.877645911949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1545.2345983749137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6873.1122442868627</v>
      </c>
      <c r="E120" s="167">
        <f>D120/D22</f>
        <v>3.2859291307881051</v>
      </c>
      <c r="F120" s="167">
        <f>(D120-D59)/D28</f>
        <v>2.6228540906289983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82477.346931442356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v>2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13746.224488573725</v>
      </c>
      <c r="E123" s="79"/>
      <c r="F123" s="79"/>
      <c r="G123" s="79"/>
    </row>
    <row r="124" spans="1:7" ht="12.75" customHeight="1" x14ac:dyDescent="0.2">
      <c r="A124" s="79"/>
      <c r="B124" s="328" t="s">
        <v>293</v>
      </c>
      <c r="C124" s="286"/>
      <c r="D124" s="218">
        <f>D121*D122</f>
        <v>164954.69386288471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5"/>
  <sheetViews>
    <sheetView showGridLines="0"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27.42578125" customWidth="1"/>
    <col min="4" max="7" width="11.85546875" customWidth="1"/>
  </cols>
  <sheetData>
    <row r="1" spans="1:7" ht="12.75" customHeight="1" x14ac:dyDescent="0.2">
      <c r="A1" s="79"/>
      <c r="B1" s="163"/>
      <c r="C1" s="163"/>
      <c r="D1" s="191"/>
      <c r="E1" s="228"/>
      <c r="F1" s="228"/>
      <c r="G1" s="228"/>
    </row>
    <row r="2" spans="1:7" ht="12.75" x14ac:dyDescent="0.2">
      <c r="A2" s="75"/>
      <c r="B2" s="330" t="s">
        <v>130</v>
      </c>
      <c r="C2" s="285"/>
      <c r="D2" s="286"/>
      <c r="E2" s="229"/>
      <c r="F2" s="229"/>
      <c r="G2" s="229"/>
    </row>
    <row r="3" spans="1:7" ht="12.75" x14ac:dyDescent="0.2">
      <c r="A3" s="75"/>
      <c r="B3" s="331" t="s">
        <v>131</v>
      </c>
      <c r="C3" s="285"/>
      <c r="D3" s="286"/>
      <c r="E3" s="229"/>
      <c r="F3" s="229"/>
      <c r="G3" s="229"/>
    </row>
    <row r="4" spans="1:7" ht="15.75" customHeight="1" x14ac:dyDescent="0.2">
      <c r="A4" s="75"/>
      <c r="B4" s="332" t="s">
        <v>132</v>
      </c>
      <c r="C4" s="285"/>
      <c r="D4" s="286"/>
      <c r="E4" s="229"/>
      <c r="F4" s="229"/>
      <c r="G4" s="229"/>
    </row>
    <row r="5" spans="1:7" ht="12.75" x14ac:dyDescent="0.2">
      <c r="A5" s="75"/>
      <c r="B5" s="80" t="s">
        <v>133</v>
      </c>
      <c r="C5" s="333"/>
      <c r="D5" s="286"/>
      <c r="E5" s="229"/>
      <c r="F5" s="229"/>
      <c r="G5" s="229"/>
    </row>
    <row r="6" spans="1:7" ht="12.75" x14ac:dyDescent="0.2">
      <c r="A6" s="75"/>
      <c r="B6" s="80" t="s">
        <v>134</v>
      </c>
      <c r="C6" s="333"/>
      <c r="D6" s="286"/>
      <c r="E6" s="229"/>
      <c r="F6" s="229"/>
      <c r="G6" s="22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229"/>
      <c r="F7" s="229"/>
      <c r="G7" s="229"/>
    </row>
    <row r="8" spans="1:7" ht="12.75" x14ac:dyDescent="0.2">
      <c r="A8" s="75"/>
      <c r="B8" s="334" t="s">
        <v>138</v>
      </c>
      <c r="C8" s="285"/>
      <c r="D8" s="286"/>
      <c r="E8" s="229"/>
      <c r="F8" s="229"/>
      <c r="G8" s="229"/>
    </row>
    <row r="9" spans="1:7" ht="12.75" x14ac:dyDescent="0.2">
      <c r="A9" s="75"/>
      <c r="B9" s="80" t="s">
        <v>139</v>
      </c>
      <c r="C9" s="333" t="s">
        <v>140</v>
      </c>
      <c r="D9" s="286"/>
      <c r="E9" s="229"/>
      <c r="F9" s="229"/>
      <c r="G9" s="229"/>
    </row>
    <row r="10" spans="1:7" ht="12.75" x14ac:dyDescent="0.2">
      <c r="A10" s="75"/>
      <c r="B10" s="80" t="s">
        <v>141</v>
      </c>
      <c r="C10" s="333" t="s">
        <v>142</v>
      </c>
      <c r="D10" s="286"/>
      <c r="E10" s="229"/>
      <c r="F10" s="229"/>
      <c r="G10" s="229"/>
    </row>
    <row r="11" spans="1:7" ht="12.75" x14ac:dyDescent="0.2">
      <c r="A11" s="75"/>
      <c r="B11" s="80" t="s">
        <v>143</v>
      </c>
      <c r="C11" s="333" t="s">
        <v>144</v>
      </c>
      <c r="D11" s="286"/>
      <c r="E11" s="229"/>
      <c r="F11" s="229"/>
      <c r="G11" s="229"/>
    </row>
    <row r="12" spans="1:7" ht="12.75" x14ac:dyDescent="0.2">
      <c r="A12" s="75"/>
      <c r="B12" s="83" t="s">
        <v>102</v>
      </c>
      <c r="C12" s="333" t="s">
        <v>259</v>
      </c>
      <c r="D12" s="286"/>
      <c r="E12" s="229"/>
      <c r="F12" s="229"/>
      <c r="G12" s="229"/>
    </row>
    <row r="13" spans="1:7" ht="12.75" x14ac:dyDescent="0.2">
      <c r="A13" s="75"/>
      <c r="B13" s="83" t="s">
        <v>146</v>
      </c>
      <c r="C13" s="333" t="s">
        <v>270</v>
      </c>
      <c r="D13" s="286"/>
      <c r="E13" s="229"/>
      <c r="F13" s="229"/>
      <c r="G13" s="229"/>
    </row>
    <row r="14" spans="1:7" ht="12.75" x14ac:dyDescent="0.2">
      <c r="A14" s="75"/>
      <c r="B14" s="83" t="s">
        <v>148</v>
      </c>
      <c r="C14" s="333" t="s">
        <v>271</v>
      </c>
      <c r="D14" s="286"/>
      <c r="E14" s="229"/>
      <c r="F14" s="229"/>
      <c r="G14" s="229"/>
    </row>
    <row r="15" spans="1:7" ht="12.75" x14ac:dyDescent="0.2">
      <c r="A15" s="75"/>
      <c r="B15" s="83" t="s">
        <v>262</v>
      </c>
      <c r="C15" s="333" t="s">
        <v>272</v>
      </c>
      <c r="D15" s="286"/>
      <c r="E15" s="229"/>
      <c r="F15" s="229"/>
      <c r="G15" s="229"/>
    </row>
    <row r="16" spans="1:7" ht="13.5" customHeight="1" x14ac:dyDescent="0.2">
      <c r="A16" s="75"/>
      <c r="B16" s="335" t="s">
        <v>152</v>
      </c>
      <c r="C16" s="285"/>
      <c r="D16" s="286"/>
      <c r="E16" s="229"/>
      <c r="F16" s="229"/>
      <c r="G16" s="229"/>
    </row>
    <row r="17" spans="1:7" ht="15.75" customHeight="1" x14ac:dyDescent="0.2">
      <c r="A17" s="75"/>
      <c r="B17" s="84" t="s">
        <v>153</v>
      </c>
      <c r="C17" s="336" t="s">
        <v>294</v>
      </c>
      <c r="D17" s="286"/>
      <c r="E17" s="229"/>
      <c r="F17" s="229"/>
      <c r="G17" s="229"/>
    </row>
    <row r="18" spans="1:7" ht="12.75" customHeight="1" x14ac:dyDescent="0.2">
      <c r="A18" s="75"/>
      <c r="B18" s="84" t="s">
        <v>154</v>
      </c>
      <c r="C18" s="336" t="s">
        <v>287</v>
      </c>
      <c r="D18" s="286"/>
      <c r="E18" s="229"/>
      <c r="F18" s="229"/>
      <c r="G18" s="229"/>
    </row>
    <row r="19" spans="1:7" ht="12.75" customHeight="1" x14ac:dyDescent="0.2">
      <c r="A19" s="75"/>
      <c r="B19" s="84" t="s">
        <v>155</v>
      </c>
      <c r="C19" s="349">
        <f>ATRIBUIÇÕES!D7</f>
        <v>2779982</v>
      </c>
      <c r="D19" s="286"/>
      <c r="E19" s="229"/>
      <c r="F19" s="229"/>
      <c r="G19" s="22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229"/>
      <c r="F20" s="229"/>
      <c r="G20" s="229"/>
    </row>
    <row r="21" spans="1:7" x14ac:dyDescent="0.2">
      <c r="A21" s="75"/>
      <c r="B21" s="337" t="s">
        <v>158</v>
      </c>
      <c r="C21" s="285"/>
      <c r="D21" s="286"/>
      <c r="E21" s="229"/>
      <c r="F21" s="229"/>
      <c r="G21" s="22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229"/>
      <c r="F22" s="229"/>
      <c r="G22" s="22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229"/>
      <c r="F23" s="229"/>
      <c r="G23" s="22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229"/>
      <c r="F24" s="229"/>
      <c r="G24" s="229"/>
    </row>
    <row r="25" spans="1:7" ht="12.75" customHeight="1" x14ac:dyDescent="0.2">
      <c r="A25" s="75"/>
      <c r="B25" s="339" t="s">
        <v>162</v>
      </c>
      <c r="C25" s="286"/>
      <c r="D25" s="194">
        <f>(((D22+D23+D24)/(220)))*0.2*(7*15)</f>
        <v>199.66036363636363</v>
      </c>
      <c r="E25" s="229"/>
      <c r="F25" s="229"/>
      <c r="G25" s="229"/>
    </row>
    <row r="26" spans="1:7" ht="12.75" customHeight="1" x14ac:dyDescent="0.2">
      <c r="A26" s="75"/>
      <c r="B26" s="339" t="s">
        <v>163</v>
      </c>
      <c r="C26" s="286"/>
      <c r="D26" s="194">
        <f>(D22/220)*((60-52.5)/52.5)*(7*15*0.2)</f>
        <v>28.522909090909092</v>
      </c>
      <c r="E26" s="229"/>
      <c r="F26" s="229"/>
      <c r="G26" s="22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229"/>
      <c r="F27" s="229"/>
      <c r="G27" s="229"/>
    </row>
    <row r="28" spans="1:7" ht="12.75" customHeight="1" x14ac:dyDescent="0.2">
      <c r="A28" s="75"/>
      <c r="B28" s="88" t="s">
        <v>165</v>
      </c>
      <c r="C28" s="88"/>
      <c r="D28" s="195">
        <f>SUM(D22:D27)</f>
        <v>2319.8632727272729</v>
      </c>
      <c r="E28" s="229"/>
      <c r="F28" s="229"/>
      <c r="G28" s="229"/>
    </row>
    <row r="29" spans="1:7" ht="12.75" customHeight="1" x14ac:dyDescent="0.2">
      <c r="A29" s="75"/>
      <c r="B29" s="90"/>
      <c r="C29" s="90"/>
      <c r="D29" s="196"/>
      <c r="E29" s="229"/>
      <c r="F29" s="229"/>
      <c r="G29" s="229"/>
    </row>
    <row r="30" spans="1:7" x14ac:dyDescent="0.2">
      <c r="A30" s="75"/>
      <c r="B30" s="340" t="s">
        <v>166</v>
      </c>
      <c r="C30" s="285"/>
      <c r="D30" s="286"/>
      <c r="E30" s="229"/>
      <c r="F30" s="229"/>
      <c r="G30" s="229"/>
    </row>
    <row r="31" spans="1:7" ht="12.75" x14ac:dyDescent="0.2">
      <c r="A31" s="75"/>
      <c r="B31" s="341" t="s">
        <v>167</v>
      </c>
      <c r="C31" s="285"/>
      <c r="D31" s="286"/>
      <c r="E31" s="229"/>
      <c r="F31" s="229"/>
      <c r="G31" s="229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193.32</v>
      </c>
      <c r="E32" s="229"/>
      <c r="F32" s="229"/>
      <c r="G32" s="229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281.2</v>
      </c>
      <c r="E33" s="229"/>
      <c r="F33" s="229"/>
      <c r="G33" s="229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474.52</v>
      </c>
      <c r="E34" s="229"/>
      <c r="F34" s="229"/>
      <c r="G34" s="229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169.88</v>
      </c>
      <c r="E35" s="229"/>
      <c r="F35" s="229"/>
      <c r="G35" s="22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644.4</v>
      </c>
      <c r="E36" s="229"/>
      <c r="F36" s="229"/>
      <c r="G36" s="229"/>
    </row>
    <row r="37" spans="1:7" ht="12.75" customHeight="1" x14ac:dyDescent="0.2">
      <c r="A37" s="75"/>
      <c r="B37" s="342" t="s">
        <v>173</v>
      </c>
      <c r="C37" s="285"/>
      <c r="D37" s="286"/>
      <c r="E37" s="229"/>
      <c r="F37" s="229"/>
      <c r="G37" s="22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463.97</v>
      </c>
      <c r="E38" s="229"/>
      <c r="F38" s="229"/>
      <c r="G38" s="22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185.59</v>
      </c>
      <c r="E39" s="229"/>
      <c r="F39" s="229"/>
      <c r="G39" s="22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34.799999999999997</v>
      </c>
      <c r="E40" s="229"/>
      <c r="F40" s="229"/>
      <c r="G40" s="22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23.2</v>
      </c>
      <c r="E41" s="229"/>
      <c r="F41" s="229"/>
      <c r="G41" s="22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4.6399999999999997</v>
      </c>
      <c r="E42" s="229"/>
      <c r="F42" s="229"/>
      <c r="G42" s="22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13.92</v>
      </c>
      <c r="E43" s="229"/>
      <c r="F43" s="229"/>
      <c r="G43" s="22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58</v>
      </c>
      <c r="E44" s="229"/>
      <c r="F44" s="229"/>
      <c r="G44" s="22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46.4</v>
      </c>
      <c r="E45" s="229"/>
      <c r="F45" s="229"/>
      <c r="G45" s="22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830.52</v>
      </c>
      <c r="E46" s="229"/>
      <c r="F46" s="229"/>
      <c r="G46" s="229"/>
    </row>
    <row r="47" spans="1:7" ht="12.75" customHeight="1" x14ac:dyDescent="0.2">
      <c r="A47" s="109"/>
      <c r="B47" s="343" t="s">
        <v>182</v>
      </c>
      <c r="C47" s="285"/>
      <c r="D47" s="286"/>
      <c r="E47" s="229"/>
      <c r="F47" s="229"/>
      <c r="G47" s="229"/>
    </row>
    <row r="48" spans="1:7" ht="12.75" x14ac:dyDescent="0.2">
      <c r="A48" s="109"/>
      <c r="B48" s="344" t="s">
        <v>183</v>
      </c>
      <c r="C48" s="286"/>
      <c r="D48" s="112">
        <v>22</v>
      </c>
      <c r="E48" s="229"/>
      <c r="F48" s="229"/>
      <c r="G48" s="229"/>
    </row>
    <row r="49" spans="1:7" ht="12.75" customHeight="1" x14ac:dyDescent="0.2">
      <c r="A49" s="109"/>
      <c r="B49" s="344" t="s">
        <v>184</v>
      </c>
      <c r="C49" s="286"/>
      <c r="D49" s="113">
        <f>D28</f>
        <v>2319.8632727272729</v>
      </c>
      <c r="E49" s="229"/>
      <c r="F49" s="229"/>
      <c r="G49" s="229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229"/>
      <c r="F50" s="229"/>
      <c r="G50" s="229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229"/>
      <c r="F51" s="229"/>
      <c r="G51" s="229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229"/>
      <c r="F52" s="229"/>
      <c r="G52" s="229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229"/>
      <c r="F53" s="229"/>
      <c r="G53" s="229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-139.19179636363637</v>
      </c>
      <c r="E54" s="229"/>
      <c r="F54" s="229"/>
      <c r="G54" s="229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229"/>
      <c r="F55" s="229"/>
      <c r="G55" s="229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229"/>
      <c r="F56" s="229"/>
      <c r="G56" s="229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229"/>
      <c r="F57" s="229"/>
      <c r="G57" s="229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229"/>
      <c r="F58" s="229"/>
      <c r="G58" s="229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1400.6317963636366</v>
      </c>
      <c r="E59" s="229"/>
      <c r="F59" s="229"/>
      <c r="G59" s="229"/>
    </row>
    <row r="60" spans="1:7" ht="12.75" x14ac:dyDescent="0.2">
      <c r="A60" s="109"/>
      <c r="B60" s="327" t="s">
        <v>196</v>
      </c>
      <c r="C60" s="285"/>
      <c r="D60" s="286"/>
      <c r="E60" s="229"/>
      <c r="F60" s="229"/>
      <c r="G60" s="229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229"/>
      <c r="F61" s="229"/>
      <c r="G61" s="229"/>
    </row>
    <row r="62" spans="1:7" ht="12.75" customHeight="1" x14ac:dyDescent="0.2">
      <c r="A62" s="109"/>
      <c r="B62" s="345" t="s">
        <v>199</v>
      </c>
      <c r="C62" s="286"/>
      <c r="D62" s="207">
        <f>D36</f>
        <v>644.4</v>
      </c>
      <c r="E62" s="229"/>
      <c r="F62" s="229"/>
      <c r="G62" s="229"/>
    </row>
    <row r="63" spans="1:7" ht="12.75" customHeight="1" x14ac:dyDescent="0.2">
      <c r="A63" s="109"/>
      <c r="B63" s="345" t="s">
        <v>200</v>
      </c>
      <c r="C63" s="286"/>
      <c r="D63" s="207">
        <f>D46</f>
        <v>830.52</v>
      </c>
      <c r="E63" s="229"/>
      <c r="F63" s="229"/>
      <c r="G63" s="229"/>
    </row>
    <row r="64" spans="1:7" ht="12.75" customHeight="1" x14ac:dyDescent="0.2">
      <c r="A64" s="109"/>
      <c r="B64" s="345" t="s">
        <v>201</v>
      </c>
      <c r="C64" s="286"/>
      <c r="D64" s="207">
        <f>D59</f>
        <v>1400.6317963636366</v>
      </c>
      <c r="E64" s="229"/>
      <c r="F64" s="229"/>
      <c r="G64" s="229"/>
    </row>
    <row r="65" spans="1:7" ht="12.75" customHeight="1" x14ac:dyDescent="0.2">
      <c r="A65" s="109"/>
      <c r="B65" s="132" t="s">
        <v>172</v>
      </c>
      <c r="C65" s="132"/>
      <c r="D65" s="208">
        <f>SUM(D62:D64)</f>
        <v>2875.5517963636366</v>
      </c>
      <c r="E65" s="229"/>
      <c r="F65" s="229"/>
      <c r="G65" s="229"/>
    </row>
    <row r="66" spans="1:7" ht="12.75" x14ac:dyDescent="0.2">
      <c r="A66" s="109"/>
      <c r="B66" s="346" t="s">
        <v>202</v>
      </c>
      <c r="C66" s="285"/>
      <c r="D66" s="286"/>
      <c r="E66" s="229"/>
      <c r="F66" s="229"/>
      <c r="G66" s="229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57.97</v>
      </c>
      <c r="E67" s="229"/>
      <c r="F67" s="229"/>
      <c r="G67" s="229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27.25</v>
      </c>
      <c r="E68" s="229"/>
      <c r="F68" s="229"/>
      <c r="G68" s="229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4.6399999999999997</v>
      </c>
      <c r="E69" s="229"/>
      <c r="F69" s="229"/>
      <c r="G69" s="229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45.11</v>
      </c>
      <c r="E70" s="229"/>
      <c r="F70" s="229"/>
      <c r="G70" s="229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16.149999999999999</v>
      </c>
      <c r="E71" s="229"/>
      <c r="F71" s="229"/>
      <c r="G71" s="229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21.2</v>
      </c>
      <c r="E72" s="229"/>
      <c r="F72" s="229"/>
      <c r="G72" s="229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151.12</v>
      </c>
      <c r="E73" s="229"/>
      <c r="F73" s="229"/>
      <c r="G73" s="229"/>
    </row>
    <row r="74" spans="1:7" ht="12.75" customHeight="1" x14ac:dyDescent="0.2">
      <c r="A74" s="109"/>
      <c r="B74" s="346" t="s">
        <v>209</v>
      </c>
      <c r="C74" s="285"/>
      <c r="D74" s="286"/>
      <c r="E74" s="229"/>
      <c r="F74" s="229"/>
      <c r="G74" s="229"/>
    </row>
    <row r="75" spans="1:7" ht="12.75" customHeight="1" x14ac:dyDescent="0.2">
      <c r="A75" s="109"/>
      <c r="B75" s="341" t="s">
        <v>210</v>
      </c>
      <c r="C75" s="285"/>
      <c r="D75" s="286"/>
      <c r="E75" s="229"/>
      <c r="F75" s="229"/>
      <c r="G75" s="229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229"/>
      <c r="F76" s="229"/>
      <c r="G76" s="229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51.55</v>
      </c>
      <c r="E77" s="229"/>
      <c r="F77" s="229"/>
      <c r="G77" s="229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1.62</v>
      </c>
      <c r="E78" s="229"/>
      <c r="F78" s="229"/>
      <c r="G78" s="229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0.46</v>
      </c>
      <c r="E79" s="229"/>
      <c r="F79" s="229"/>
      <c r="G79" s="229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0.93</v>
      </c>
      <c r="E80" s="229"/>
      <c r="F80" s="229"/>
      <c r="G80" s="229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229"/>
      <c r="F81" s="229"/>
      <c r="G81" s="22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54.559999999999995</v>
      </c>
      <c r="E82" s="229"/>
      <c r="F82" s="229"/>
      <c r="G82" s="22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19.54</v>
      </c>
      <c r="E83" s="229"/>
      <c r="F83" s="229"/>
      <c r="G83" s="22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74.099999999999994</v>
      </c>
      <c r="E84" s="229"/>
      <c r="F84" s="229"/>
      <c r="G84" s="229"/>
    </row>
    <row r="85" spans="1:7" ht="12.75" customHeight="1" x14ac:dyDescent="0.2">
      <c r="A85" s="75"/>
      <c r="B85" s="341" t="s">
        <v>218</v>
      </c>
      <c r="C85" s="285"/>
      <c r="D85" s="286"/>
      <c r="E85" s="229"/>
      <c r="F85" s="229"/>
      <c r="G85" s="229"/>
    </row>
    <row r="86" spans="1:7" ht="12.75" customHeight="1" x14ac:dyDescent="0.2">
      <c r="A86" s="75"/>
      <c r="B86" s="151" t="s">
        <v>219</v>
      </c>
      <c r="C86" s="152">
        <f>15*((D22/220)*1.5)*1.2</f>
        <v>256.70618181818179</v>
      </c>
      <c r="D86" s="152">
        <f>C86</f>
        <v>256.70618181818179</v>
      </c>
      <c r="E86" s="229"/>
      <c r="F86" s="229"/>
      <c r="G86" s="229"/>
    </row>
    <row r="87" spans="1:7" ht="12.75" customHeight="1" x14ac:dyDescent="0.2">
      <c r="A87" s="75"/>
      <c r="B87" s="106" t="s">
        <v>172</v>
      </c>
      <c r="C87" s="153">
        <f t="shared" ref="C87:D87" si="10">SUM(C86)</f>
        <v>256.70618181818179</v>
      </c>
      <c r="D87" s="153">
        <f t="shared" si="10"/>
        <v>256.70618181818179</v>
      </c>
      <c r="E87" s="229"/>
      <c r="F87" s="229"/>
      <c r="G87" s="229"/>
    </row>
    <row r="88" spans="1:7" ht="12.75" customHeight="1" x14ac:dyDescent="0.2">
      <c r="A88" s="75"/>
      <c r="B88" s="327" t="s">
        <v>220</v>
      </c>
      <c r="C88" s="285"/>
      <c r="D88" s="286"/>
      <c r="E88" s="229"/>
      <c r="F88" s="229"/>
      <c r="G88" s="22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229"/>
      <c r="F89" s="229"/>
      <c r="G89" s="229"/>
    </row>
    <row r="90" spans="1:7" ht="12.75" customHeight="1" x14ac:dyDescent="0.2">
      <c r="A90" s="75"/>
      <c r="B90" s="345" t="s">
        <v>222</v>
      </c>
      <c r="C90" s="286"/>
      <c r="D90" s="207">
        <f>D84</f>
        <v>74.099999999999994</v>
      </c>
      <c r="E90" s="229"/>
      <c r="F90" s="229"/>
      <c r="G90" s="229"/>
    </row>
    <row r="91" spans="1:7" ht="12.75" customHeight="1" x14ac:dyDescent="0.2">
      <c r="A91" s="75"/>
      <c r="B91" s="345" t="s">
        <v>223</v>
      </c>
      <c r="C91" s="286"/>
      <c r="D91" s="101">
        <f>D87</f>
        <v>256.70618181818179</v>
      </c>
      <c r="E91" s="229"/>
      <c r="F91" s="229"/>
      <c r="G91" s="229"/>
    </row>
    <row r="92" spans="1:7" ht="12.75" customHeight="1" x14ac:dyDescent="0.2">
      <c r="A92" s="75"/>
      <c r="B92" s="348" t="s">
        <v>109</v>
      </c>
      <c r="C92" s="286"/>
      <c r="D92" s="211">
        <f>SUM(D90:D91)</f>
        <v>330.80618181818181</v>
      </c>
      <c r="E92" s="229"/>
      <c r="F92" s="229"/>
      <c r="G92" s="229"/>
    </row>
    <row r="93" spans="1:7" ht="12.75" customHeight="1" x14ac:dyDescent="0.2">
      <c r="A93" s="75"/>
      <c r="B93" s="346" t="s">
        <v>224</v>
      </c>
      <c r="C93" s="285"/>
      <c r="D93" s="286"/>
      <c r="E93" s="229"/>
      <c r="F93" s="229"/>
      <c r="G93" s="229"/>
    </row>
    <row r="94" spans="1:7" ht="12.75" customHeight="1" x14ac:dyDescent="0.2">
      <c r="A94" s="75"/>
      <c r="B94" s="322" t="s">
        <v>225</v>
      </c>
      <c r="C94" s="286"/>
      <c r="D94" s="212">
        <f>UNIFORMES!I43</f>
        <v>187.31666666666669</v>
      </c>
      <c r="E94" s="229"/>
      <c r="F94" s="229"/>
      <c r="G94" s="22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229"/>
      <c r="F95" s="229"/>
      <c r="G95" s="22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229"/>
      <c r="F96" s="229"/>
      <c r="G96" s="229"/>
    </row>
    <row r="97" spans="1:7" ht="12.75" customHeight="1" x14ac:dyDescent="0.2">
      <c r="A97" s="75"/>
      <c r="B97" s="322" t="s">
        <v>228</v>
      </c>
      <c r="C97" s="286"/>
      <c r="D97" s="212">
        <f>'EPI '!G13+'EPI '!G23</f>
        <v>20.637500000000003</v>
      </c>
      <c r="E97" s="229"/>
      <c r="F97" s="229"/>
      <c r="G97" s="22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229"/>
      <c r="F98" s="229"/>
      <c r="G98" s="22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229"/>
      <c r="F99" s="229"/>
      <c r="G99" s="22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316.35684591194973</v>
      </c>
      <c r="E100" s="229"/>
      <c r="F100" s="229"/>
      <c r="G100" s="229"/>
    </row>
    <row r="101" spans="1:7" ht="12.75" customHeight="1" x14ac:dyDescent="0.2">
      <c r="A101" s="75"/>
      <c r="B101" s="324" t="s">
        <v>231</v>
      </c>
      <c r="C101" s="285"/>
      <c r="D101" s="286"/>
      <c r="E101" s="229"/>
      <c r="F101" s="229"/>
      <c r="G101" s="22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419.55886677747299</v>
      </c>
      <c r="E102" s="229"/>
      <c r="F102" s="229"/>
      <c r="G102" s="22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448.92798745189606</v>
      </c>
      <c r="E103" s="229"/>
      <c r="F103" s="229"/>
      <c r="G103" s="22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868.4868542293691</v>
      </c>
      <c r="E104" s="229"/>
      <c r="F104" s="229"/>
      <c r="G104" s="229"/>
    </row>
    <row r="105" spans="1:7" ht="12.75" customHeight="1" x14ac:dyDescent="0.2">
      <c r="A105" s="75"/>
      <c r="B105" s="325" t="s">
        <v>235</v>
      </c>
      <c r="C105" s="285"/>
      <c r="D105" s="286"/>
      <c r="E105" s="229"/>
      <c r="F105" s="229"/>
      <c r="G105" s="229"/>
    </row>
    <row r="106" spans="1:7" ht="12.75" x14ac:dyDescent="0.2">
      <c r="A106" s="75"/>
      <c r="B106" s="326" t="s">
        <v>236</v>
      </c>
      <c r="C106" s="286"/>
      <c r="D106" s="156">
        <f>(D118+D104)/(1-C110)</f>
        <v>7732.0393814652516</v>
      </c>
      <c r="E106" s="229"/>
      <c r="F106" s="229"/>
      <c r="G106" s="22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154.64078762930504</v>
      </c>
      <c r="E107" s="229"/>
      <c r="F107" s="229"/>
      <c r="G107" s="22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587.63499299135913</v>
      </c>
      <c r="E108" s="229"/>
      <c r="F108" s="229"/>
      <c r="G108" s="22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127.57864979417666</v>
      </c>
      <c r="E109" s="229"/>
      <c r="F109" s="229"/>
      <c r="G109" s="22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869.85443041484075</v>
      </c>
      <c r="E110" s="229"/>
      <c r="F110" s="229"/>
      <c r="G110" s="229"/>
    </row>
    <row r="111" spans="1:7" ht="12.75" customHeight="1" x14ac:dyDescent="0.2">
      <c r="A111" s="75"/>
      <c r="B111" s="327" t="s">
        <v>241</v>
      </c>
      <c r="C111" s="285"/>
      <c r="D111" s="286"/>
      <c r="E111" s="229"/>
      <c r="F111" s="229"/>
      <c r="G111" s="229"/>
    </row>
    <row r="112" spans="1:7" ht="12.75" customHeight="1" x14ac:dyDescent="0.2">
      <c r="A112" s="75"/>
      <c r="B112" s="327" t="s">
        <v>242</v>
      </c>
      <c r="C112" s="285"/>
      <c r="D112" s="286"/>
      <c r="E112" s="229"/>
      <c r="F112" s="229"/>
      <c r="G112" s="229"/>
    </row>
    <row r="113" spans="1:7" ht="12.75" customHeight="1" x14ac:dyDescent="0.2">
      <c r="A113" s="75"/>
      <c r="B113" s="329" t="s">
        <v>243</v>
      </c>
      <c r="C113" s="286"/>
      <c r="D113" s="196">
        <f>D28</f>
        <v>2319.8632727272729</v>
      </c>
      <c r="E113" s="229"/>
      <c r="F113" s="229"/>
      <c r="G113" s="229"/>
    </row>
    <row r="114" spans="1:7" ht="12.75" customHeight="1" x14ac:dyDescent="0.2">
      <c r="A114" s="75"/>
      <c r="B114" s="329" t="s">
        <v>244</v>
      </c>
      <c r="C114" s="286"/>
      <c r="D114" s="196">
        <f>D65</f>
        <v>2875.5517963636366</v>
      </c>
      <c r="E114" s="229"/>
      <c r="F114" s="229"/>
      <c r="G114" s="229"/>
    </row>
    <row r="115" spans="1:7" ht="12.75" customHeight="1" x14ac:dyDescent="0.2">
      <c r="A115" s="75"/>
      <c r="B115" s="329" t="s">
        <v>245</v>
      </c>
      <c r="C115" s="286"/>
      <c r="D115" s="196">
        <f>D73</f>
        <v>151.12</v>
      </c>
      <c r="E115" s="229"/>
      <c r="F115" s="229"/>
      <c r="G115" s="229"/>
    </row>
    <row r="116" spans="1:7" ht="12.75" customHeight="1" x14ac:dyDescent="0.2">
      <c r="A116" s="75"/>
      <c r="B116" s="329" t="s">
        <v>246</v>
      </c>
      <c r="C116" s="286"/>
      <c r="D116" s="196">
        <f>D92</f>
        <v>330.80618181818181</v>
      </c>
      <c r="E116" s="229"/>
      <c r="F116" s="229"/>
      <c r="G116" s="229"/>
    </row>
    <row r="117" spans="1:7" ht="12.75" customHeight="1" x14ac:dyDescent="0.2">
      <c r="A117" s="75"/>
      <c r="B117" s="329" t="s">
        <v>247</v>
      </c>
      <c r="C117" s="286"/>
      <c r="D117" s="196">
        <f>D100</f>
        <v>316.35684591194973</v>
      </c>
      <c r="E117" s="229"/>
      <c r="F117" s="229"/>
      <c r="G117" s="229"/>
    </row>
    <row r="118" spans="1:7" ht="12.75" x14ac:dyDescent="0.2">
      <c r="A118" s="75"/>
      <c r="B118" s="161" t="s">
        <v>248</v>
      </c>
      <c r="C118" s="162">
        <f>C82+C73+C46+C34</f>
        <v>0.65120773232323237</v>
      </c>
      <c r="D118" s="196">
        <f>SUM(D113:D117)</f>
        <v>5993.6980968210419</v>
      </c>
      <c r="E118" s="229"/>
      <c r="F118" s="229"/>
      <c r="G118" s="229"/>
    </row>
    <row r="119" spans="1:7" ht="12.75" x14ac:dyDescent="0.2">
      <c r="A119" s="75"/>
      <c r="B119" s="329" t="s">
        <v>249</v>
      </c>
      <c r="C119" s="286"/>
      <c r="D119" s="196">
        <f>D104+D110</f>
        <v>1738.3412846442097</v>
      </c>
      <c r="E119" s="229"/>
      <c r="F119" s="229"/>
      <c r="G119" s="229"/>
    </row>
    <row r="120" spans="1:7" ht="12.75" customHeight="1" x14ac:dyDescent="0.2">
      <c r="A120" s="75"/>
      <c r="B120" s="328" t="s">
        <v>253</v>
      </c>
      <c r="C120" s="286"/>
      <c r="D120" s="218">
        <f>SUM(D118:D119)</f>
        <v>7732.0393814652516</v>
      </c>
      <c r="E120" s="229"/>
      <c r="F120" s="229"/>
      <c r="G120" s="229"/>
    </row>
    <row r="121" spans="1:7" ht="12.75" customHeight="1" x14ac:dyDescent="0.2">
      <c r="A121" s="75"/>
      <c r="B121" s="328" t="s">
        <v>254</v>
      </c>
      <c r="C121" s="286"/>
      <c r="D121" s="218">
        <f>D120*12</f>
        <v>92784.472577583016</v>
      </c>
      <c r="E121" s="229"/>
      <c r="F121" s="229"/>
      <c r="G121" s="229"/>
    </row>
    <row r="122" spans="1:7" ht="12.75" customHeight="1" x14ac:dyDescent="0.2">
      <c r="A122" s="75"/>
      <c r="B122" s="328" t="s">
        <v>286</v>
      </c>
      <c r="C122" s="286"/>
      <c r="D122" s="219">
        <v>2</v>
      </c>
      <c r="E122" s="229"/>
      <c r="F122" s="229"/>
      <c r="G122" s="229"/>
    </row>
    <row r="123" spans="1:7" ht="12.75" customHeight="1" x14ac:dyDescent="0.2">
      <c r="A123" s="75"/>
      <c r="B123" s="328" t="s">
        <v>295</v>
      </c>
      <c r="C123" s="286"/>
      <c r="D123" s="218">
        <f>D120*D122</f>
        <v>15464.078762930503</v>
      </c>
      <c r="E123" s="229"/>
      <c r="F123" s="229"/>
      <c r="G123" s="229"/>
    </row>
    <row r="124" spans="1:7" ht="12.75" customHeight="1" x14ac:dyDescent="0.2">
      <c r="A124" s="75"/>
      <c r="B124" s="328" t="s">
        <v>257</v>
      </c>
      <c r="C124" s="286"/>
      <c r="D124" s="218">
        <f>D123*12</f>
        <v>185568.94515516603</v>
      </c>
      <c r="E124" s="229"/>
      <c r="F124" s="229"/>
      <c r="G124" s="229"/>
    </row>
    <row r="125" spans="1:7" ht="12.75" customHeight="1" x14ac:dyDescent="0.2">
      <c r="A125" s="171"/>
      <c r="B125" s="220"/>
      <c r="C125" s="220"/>
      <c r="D125" s="221"/>
      <c r="E125" s="229"/>
      <c r="F125" s="229"/>
      <c r="G125" s="22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296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296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ATRIBUIÇÕES!D11</f>
        <v>807461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9"/>
      <c r="B122" s="328" t="s">
        <v>290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6729.6847624089287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80756.217148907148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203" t="e">
        <f>#REF!*#REF!</f>
        <v>#REF!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297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297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ATRIBUIÇÕES!D12</f>
        <v>818631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295</v>
      </c>
      <c r="C123" s="286"/>
      <c r="D123" s="218">
        <f>D120*D122</f>
        <v>6729.6847624089287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80756.217148907148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298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298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/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6729.6847624089287</v>
      </c>
      <c r="E123" s="79"/>
      <c r="F123" s="79"/>
      <c r="G123" s="79"/>
    </row>
    <row r="124" spans="1:7" ht="12.75" customHeight="1" x14ac:dyDescent="0.2">
      <c r="A124" s="79"/>
      <c r="B124" s="328" t="s">
        <v>299</v>
      </c>
      <c r="C124" s="286"/>
      <c r="D124" s="218">
        <f>D123*12</f>
        <v>80756.217148907148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300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300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ATRIBUIÇÕES!D13</f>
        <v>1918529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9"/>
      <c r="B122" s="328" t="s">
        <v>290</v>
      </c>
      <c r="C122" s="286"/>
      <c r="D122" s="219">
        <f>2-1</f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6729.6847624089287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80756.217148907148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302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302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ATRIBUIÇÕES!D14</f>
        <v>1923642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9"/>
      <c r="B122" s="328" t="s">
        <v>290</v>
      </c>
      <c r="C122" s="286"/>
      <c r="D122" s="219">
        <f>2-1</f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6729.6847624089287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80756.217148907148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303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303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 t="str">
        <f>ATRIBUIÇÕES!D15</f>
        <v>7244-40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1517.84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1517.84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126.49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183.98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310.46999999999997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111.15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421.62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303.57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121.43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22.77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15.18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3.04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9.11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37.950000000000003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30.36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543.41000000000008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1517.84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-91.070399999999992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1352.5104000000001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421.62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543.41000000000008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1352.5104000000001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2317.5404000000003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37.93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17.829999999999998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3.03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29.51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10.57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13.87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98.87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33.729999999999997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1.06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0.3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0.61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35.699999999999996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12.78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48.48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48.48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48.48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293.15339054716981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313.67412788547171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606.82751843264145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5402.5161663976614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108.05032332795324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410.59122864622225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89.141516745561418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607.78306871973689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1517.84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2317.5404000000003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98.87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48.48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4187.9055792452828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1214.6105871523782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5402.5161663976614</v>
      </c>
      <c r="E120" s="167">
        <f>D120/D22</f>
        <v>3.5593449681110405</v>
      </c>
      <c r="F120" s="167">
        <f>(D120-D59)/D28</f>
        <v>2.6682692289026915</v>
      </c>
      <c r="G120" s="168">
        <f>D59/D28</f>
        <v>0.89107573920834882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64830.193996771937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5402.5161663976614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64830.193996771937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304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304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 t="str">
        <f>ATRIBUIÇÕES!D16</f>
        <v>5231-15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1833.62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1833.62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152.80000000000001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222.26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375.06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134.27000000000001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509.33000000000004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366.72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146.69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27.5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18.34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3.67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11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45.84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36.67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656.43000000000006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1833.62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-110.01719999999999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1371.4572000000001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509.33000000000004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656.43000000000006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1371.4572000000001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2537.2172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45.82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21.54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3.67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35.65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12.76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16.760000000000002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119.44000000000001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40.75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1.28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0.37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0.73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43.129999999999995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15.44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58.569999999999993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58.569999999999993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58.569999999999993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332.7815665471698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356.07627620547169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688.85784275264155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6132.8227853497738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122.65645570699547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466.0945316865828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101.19157595827127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689.94256335184957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1833.62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2537.2172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119.44000000000001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58.569999999999993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4754.0223792452825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1378.8004061044912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6132.8227853497738</v>
      </c>
      <c r="E120" s="167">
        <f>D120/D22</f>
        <v>3.3446530826178673</v>
      </c>
      <c r="F120" s="167">
        <f>(D120-D59)/D28</f>
        <v>2.5967024712589164</v>
      </c>
      <c r="G120" s="168">
        <f>D59/D28</f>
        <v>0.74795061135895125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73593.873424197285</v>
      </c>
      <c r="E121" s="169"/>
      <c r="F121" s="169"/>
      <c r="G121" s="169"/>
    </row>
    <row r="122" spans="1:7" ht="12.75" customHeight="1" x14ac:dyDescent="0.2">
      <c r="A122" s="79"/>
      <c r="B122" s="328" t="s">
        <v>255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6132.8227853497738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73593.873424197285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305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306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ATRIBUIÇÕES!D18</f>
        <v>1216745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275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2091.6799999999998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2091.6799999999998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174.31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253.54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427.85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153.16999999999999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581.02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418.34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167.33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31.38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20.92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4.18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12.55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52.29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41.83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748.81999999999982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2091.6799999999998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-125.50079999999998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1386.9408000000001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581.02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748.81999999999982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1386.9408000000001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2716.7807999999995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52.27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24.57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4.18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40.67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14.56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19.12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136.25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1.46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17.61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66.81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66.81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66.81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365.16871854716982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390.73052884547172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755.89924739264154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6729.6847624089296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134.59369524817859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511.45604194307862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111.03979857974734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757.08953577100453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2091.6799999999998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2716.7807999999995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136.25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66.81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5216.6959792452826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1512.9887831636461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6729.6847624089287</v>
      </c>
      <c r="E120" s="167">
        <f>D120/D22</f>
        <v>3.2173586602199808</v>
      </c>
      <c r="F120" s="167">
        <f>(D120-D59)/D28</f>
        <v>2.5542836200608741</v>
      </c>
      <c r="G120" s="168">
        <f>D59/D28</f>
        <v>0.66307504015910668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80756.217148907148</v>
      </c>
      <c r="E121" s="169"/>
      <c r="F121" s="169"/>
      <c r="G121" s="169"/>
    </row>
    <row r="122" spans="1:7" ht="12.75" customHeight="1" x14ac:dyDescent="0.2">
      <c r="A122" s="79"/>
      <c r="B122" s="328" t="s">
        <v>255</v>
      </c>
      <c r="C122" s="286"/>
      <c r="D122" s="219">
        <v>1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6729.6847624089287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80756.217148907148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32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79"/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270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271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272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28.5" customHeight="1" x14ac:dyDescent="0.2">
      <c r="A17" s="75"/>
      <c r="B17" s="84" t="s">
        <v>153</v>
      </c>
      <c r="C17" s="333" t="s">
        <v>307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307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49"/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308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1416.75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1416.75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118.06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171.73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289.78999999999996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103.74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393.53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283.35000000000002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113.34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21.25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14.17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2.83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8.5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35.42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28.34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507.20000000000005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1416.75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</v>
      </c>
      <c r="D51" s="203">
        <f>C51*D48</f>
        <v>836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-85.004999999999995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</v>
      </c>
      <c r="D59" s="198">
        <f>SUM(D51+(D53-D54)+D55+D56+D57)</f>
        <v>1346.4450000000002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393.53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507.20000000000005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1346.4450000000002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2247.1750000000002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35.4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16.64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2.83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27.55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9.86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12.95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92.28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31.48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0.99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0.28000000000000003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0.56999999999999995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33.32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11.93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45.25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45.25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45.25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280.46411254716986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300.09660042547176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580.56071297264157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5168.6657940483656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103.37331588096731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392.81860034767578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85.282985601798032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581.47490183044113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1416.75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2247.1750000000002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92.28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45.25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4006.6301792452832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1162.0356148030828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5168.6657940483656</v>
      </c>
      <c r="E120" s="167">
        <f>D120/D22</f>
        <v>3.6482553690124337</v>
      </c>
      <c r="F120" s="167">
        <f>(D120-D59)/D28</f>
        <v>2.6978795087689185</v>
      </c>
      <c r="G120" s="168">
        <f>D59/D28</f>
        <v>0.95037586024351517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62023.989528580387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v>17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87867.31849882222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1054407.8219858666</v>
      </c>
      <c r="E124" s="79"/>
      <c r="F124" s="79"/>
      <c r="G124" s="79"/>
    </row>
    <row r="125" spans="1:7" ht="12.75" customHeight="1" x14ac:dyDescent="0.2">
      <c r="A125" s="79"/>
      <c r="B125" s="79"/>
      <c r="C125" s="79"/>
      <c r="D125" s="224"/>
      <c r="E125" s="79"/>
      <c r="F125" s="79"/>
      <c r="G125" s="79"/>
    </row>
    <row r="126" spans="1:7" ht="12.75" customHeight="1" x14ac:dyDescent="0.2">
      <c r="A126" s="79"/>
      <c r="B126" s="163"/>
      <c r="C126" s="163"/>
      <c r="D126" s="224"/>
      <c r="E126" s="79"/>
      <c r="F126" s="79"/>
      <c r="G126" s="79"/>
    </row>
    <row r="127" spans="1:7" ht="12.75" customHeight="1" x14ac:dyDescent="0.2">
      <c r="A127" s="75"/>
      <c r="B127" s="351" t="s">
        <v>309</v>
      </c>
      <c r="C127" s="286"/>
      <c r="D127" s="230"/>
      <c r="E127" s="79"/>
      <c r="F127" s="79"/>
      <c r="G127" s="79"/>
    </row>
    <row r="128" spans="1:7" ht="12.75" customHeight="1" x14ac:dyDescent="0.2">
      <c r="A128" s="75"/>
      <c r="B128" s="231" t="s">
        <v>310</v>
      </c>
      <c r="C128" s="231">
        <v>3</v>
      </c>
      <c r="D128" s="230"/>
      <c r="E128" s="79"/>
      <c r="F128" s="79"/>
      <c r="G128" s="79"/>
    </row>
    <row r="129" spans="1:7" ht="12.75" customHeight="1" x14ac:dyDescent="0.2">
      <c r="A129" s="75"/>
      <c r="B129" s="231" t="s">
        <v>311</v>
      </c>
      <c r="C129" s="231">
        <v>2</v>
      </c>
      <c r="D129" s="230"/>
      <c r="E129" s="79"/>
      <c r="F129" s="79"/>
      <c r="G129" s="79"/>
    </row>
    <row r="130" spans="1:7" ht="12.75" customHeight="1" x14ac:dyDescent="0.2">
      <c r="A130" s="75"/>
      <c r="B130" s="231" t="s">
        <v>312</v>
      </c>
      <c r="C130" s="231">
        <v>8</v>
      </c>
      <c r="D130" s="230"/>
      <c r="E130" s="79"/>
      <c r="F130" s="79"/>
      <c r="G130" s="79"/>
    </row>
    <row r="131" spans="1:7" ht="12.75" customHeight="1" x14ac:dyDescent="0.2">
      <c r="A131" s="75"/>
      <c r="B131" s="231" t="s">
        <v>313</v>
      </c>
      <c r="C131" s="231">
        <v>4</v>
      </c>
      <c r="D131" s="230"/>
      <c r="E131" s="79"/>
      <c r="F131" s="79"/>
      <c r="G131" s="79"/>
    </row>
    <row r="132" spans="1:7" ht="12.75" customHeight="1" x14ac:dyDescent="0.2">
      <c r="A132" s="75"/>
      <c r="B132" s="232" t="s">
        <v>172</v>
      </c>
      <c r="C132" s="233">
        <f>SUM(C128:C131)</f>
        <v>17</v>
      </c>
      <c r="D132" s="230"/>
      <c r="E132" s="79"/>
      <c r="F132" s="79"/>
      <c r="G132" s="79"/>
    </row>
  </sheetData>
  <mergeCells count="69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27:C127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30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2.710937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234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174">
        <v>0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260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261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263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37.5" customHeight="1" x14ac:dyDescent="0.2">
      <c r="A17" s="75"/>
      <c r="B17" s="84" t="s">
        <v>153</v>
      </c>
      <c r="C17" s="333" t="s">
        <v>314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315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ATRIBUIÇÕES!D20</f>
        <v>446083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308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85">
        <v>2978.92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86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86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87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87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86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89">
        <f>D22</f>
        <v>2978.92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60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94">
        <f t="shared" ref="D32:D33" si="0">ROUND(C32*D$28,2)</f>
        <v>248.24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94">
        <f t="shared" si="0"/>
        <v>361.08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98">
        <f t="shared" si="1"/>
        <v>609.31999999999994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01">
        <f>ROUND(C35*D$28,2)</f>
        <v>218.14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103">
        <f t="shared" si="2"/>
        <v>827.45999999999992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86">
        <f t="shared" ref="D38:D45" si="3">ROUND(C38*D$28,2)</f>
        <v>595.78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86">
        <f t="shared" si="3"/>
        <v>238.31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86">
        <f t="shared" si="3"/>
        <v>44.68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86">
        <f t="shared" si="3"/>
        <v>29.79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86">
        <f t="shared" si="3"/>
        <v>5.96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86">
        <f t="shared" si="3"/>
        <v>17.87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86">
        <f t="shared" si="3"/>
        <v>74.47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86">
        <f t="shared" si="3"/>
        <v>59.58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108">
        <f t="shared" si="4"/>
        <v>1066.4399999999998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77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78">
        <f>D28</f>
        <v>2978.92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79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38.5</v>
      </c>
      <c r="D51" s="94">
        <f>C51*D48</f>
        <v>847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120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87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120">
        <f>-(C54*D49)</f>
        <v>-178.73519999999999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87">
        <v>176.07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129">
        <v>11.69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129">
        <v>2.2999999999999998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49.5</v>
      </c>
      <c r="D59" s="98">
        <f>SUM(D51+(D53-D54)+D55+D56+D57)</f>
        <v>1457.7952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8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101">
        <f>D36</f>
        <v>827.45999999999992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101">
        <f>D46</f>
        <v>1066.4399999999998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101">
        <f>D59</f>
        <v>1457.7952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133">
        <f>SUM(D62:D64)</f>
        <v>3351.6951999999997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86">
        <f t="shared" ref="D67:D72" si="5">ROUND(C67*D$28,2)</f>
        <v>74.44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86">
        <f t="shared" si="5"/>
        <v>34.99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86">
        <f t="shared" si="5"/>
        <v>5.96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86">
        <f t="shared" si="5"/>
        <v>57.92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86">
        <f t="shared" si="5"/>
        <v>20.74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86">
        <f t="shared" si="5"/>
        <v>27.22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108">
        <f t="shared" si="6"/>
        <v>194.05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94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94">
        <f t="shared" si="7"/>
        <v>66.2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94">
        <f t="shared" si="7"/>
        <v>2.09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94">
        <f t="shared" si="7"/>
        <v>0.6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94">
        <f t="shared" si="7"/>
        <v>1.19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94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145">
        <f t="shared" si="8"/>
        <v>70.08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94">
        <f>ROUND(C83*D$28,2)</f>
        <v>25.09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150">
        <f t="shared" si="9"/>
        <v>95.17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98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85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101">
        <f>D84</f>
        <v>95.17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155">
        <f>SUM(D90:D91)</f>
        <v>95.17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87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87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87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87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87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87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108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87">
        <f>C102*$D$118</f>
        <v>477.7507265471699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87">
        <f>C103*($D$118+D102)</f>
        <v>511.19327740547175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150">
        <f t="shared" si="11"/>
        <v>988.94400395264165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35">
        <f>(D118+D104)/(1-C110)</f>
        <v>8804.455643039917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86">
        <f t="shared" ref="D107:D109" si="12">C107*$D$106</f>
        <v>176.08911286079834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86">
        <f t="shared" si="12"/>
        <v>669.13862887103369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86">
        <f t="shared" si="12"/>
        <v>145.27351811015865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159">
        <f t="shared" si="13"/>
        <v>990.50125984199065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60">
        <f>D28</f>
        <v>2978.92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60">
        <f>D65</f>
        <v>3351.6951999999997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60">
        <f>D73</f>
        <v>194.05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60">
        <f>D92</f>
        <v>95.17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60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C36+C46+C73+C84</f>
        <v>0.73285596060606073</v>
      </c>
      <c r="D118" s="160">
        <f>SUM(D113:D117)</f>
        <v>6825.0103792452837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60">
        <f>D104+D110</f>
        <v>1979.4452637946324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166">
        <f>SUM(D118:D119)</f>
        <v>8804.455643039917</v>
      </c>
      <c r="E120" s="167">
        <f>D120/D22</f>
        <v>2.9555864685993303</v>
      </c>
      <c r="F120" s="167">
        <f>(D120-D59)/D28</f>
        <v>2.4662160927584211</v>
      </c>
      <c r="G120" s="168">
        <f>D59/D28</f>
        <v>0.48937037584090876</v>
      </c>
    </row>
    <row r="121" spans="1:7" ht="12.75" customHeight="1" x14ac:dyDescent="0.2">
      <c r="A121" s="75"/>
      <c r="B121" s="328" t="s">
        <v>254</v>
      </c>
      <c r="C121" s="286"/>
      <c r="D121" s="166">
        <f>D120*12</f>
        <v>105653.467716479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170">
        <v>3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166">
        <f>D120*D122</f>
        <v>26413.366929119751</v>
      </c>
      <c r="E123" s="79"/>
      <c r="F123" s="79"/>
      <c r="G123" s="79"/>
    </row>
    <row r="124" spans="1:7" ht="12.75" customHeight="1" x14ac:dyDescent="0.2">
      <c r="A124" s="79"/>
      <c r="B124" s="328" t="s">
        <v>316</v>
      </c>
      <c r="C124" s="286"/>
      <c r="D124" s="166">
        <f>D123*12</f>
        <v>316960.40314943704</v>
      </c>
      <c r="E124" s="79"/>
      <c r="F124" s="79"/>
      <c r="G124" s="79"/>
    </row>
    <row r="125" spans="1:7" ht="12.75" customHeight="1" x14ac:dyDescent="0.2">
      <c r="A125" s="79"/>
      <c r="B125" s="79"/>
      <c r="C125" s="79"/>
      <c r="D125" s="236"/>
      <c r="E125" s="79"/>
      <c r="F125" s="79"/>
      <c r="G125" s="79"/>
    </row>
    <row r="126" spans="1:7" ht="12.75" customHeight="1" x14ac:dyDescent="0.2">
      <c r="A126" s="79"/>
      <c r="B126" s="163"/>
      <c r="C126" s="163"/>
      <c r="D126" s="236"/>
      <c r="E126" s="79"/>
      <c r="F126" s="79"/>
      <c r="G126" s="79"/>
    </row>
    <row r="127" spans="1:7" ht="12.75" customHeight="1" x14ac:dyDescent="0.2">
      <c r="A127" s="75"/>
      <c r="B127" s="352" t="s">
        <v>317</v>
      </c>
      <c r="C127" s="286"/>
      <c r="D127" s="237"/>
      <c r="E127" s="79"/>
      <c r="F127" s="79"/>
      <c r="G127" s="79"/>
    </row>
    <row r="128" spans="1:7" ht="12.75" customHeight="1" x14ac:dyDescent="0.2">
      <c r="A128" s="75"/>
      <c r="B128" s="231" t="s">
        <v>318</v>
      </c>
      <c r="C128" s="231">
        <v>2</v>
      </c>
      <c r="D128" s="237"/>
      <c r="E128" s="79"/>
      <c r="F128" s="79"/>
      <c r="G128" s="79"/>
    </row>
    <row r="129" spans="1:7" ht="12.75" customHeight="1" x14ac:dyDescent="0.2">
      <c r="A129" s="75"/>
      <c r="B129" s="231" t="s">
        <v>319</v>
      </c>
      <c r="C129" s="231">
        <v>1</v>
      </c>
      <c r="D129" s="237"/>
      <c r="E129" s="79"/>
      <c r="F129" s="79"/>
      <c r="G129" s="79"/>
    </row>
    <row r="130" spans="1:7" ht="12.75" customHeight="1" x14ac:dyDescent="0.2">
      <c r="A130" s="75"/>
      <c r="B130" s="231" t="s">
        <v>320</v>
      </c>
      <c r="C130" s="76">
        <f>SUM(C128:C129)</f>
        <v>3</v>
      </c>
      <c r="D130" s="237"/>
      <c r="E130" s="79"/>
      <c r="F130" s="79"/>
      <c r="G130" s="79"/>
    </row>
  </sheetData>
  <mergeCells count="69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27:C127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260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261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321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37.5" customHeight="1" x14ac:dyDescent="0.2">
      <c r="A17" s="75"/>
      <c r="B17" s="84" t="s">
        <v>153</v>
      </c>
      <c r="C17" s="333" t="s">
        <v>322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323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>
        <f>ATRIBUIÇÕES!D21</f>
        <v>450619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308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2978.92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2978.92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248.24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361.08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609.31999999999994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218.14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827.45999999999992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595.78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238.31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44.68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29.79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5.96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17.87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74.47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59.58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1066.4399999999998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2978.92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38.5</v>
      </c>
      <c r="D51" s="203">
        <f>C51*D48</f>
        <v>847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-178.73519999999999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176.07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11.69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2.2999999999999998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49.5</v>
      </c>
      <c r="D59" s="198">
        <f>SUM(D51+(D53-D54)+D55+D56+D57)</f>
        <v>1457.7952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827.45999999999992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1066.4399999999998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1457.7952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3351.6951999999997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74.44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34.99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5.96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57.92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20.74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27.22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194.05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66.2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2.09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0.6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1.19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70.08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25.09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95.17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95.17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95.17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477.7507265471699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511.19327740547175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988.94400395264165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8804.455643039917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176.08911286079834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669.13862887103369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145.27351811015865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990.50125984199065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2978.92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3351.6951999999997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194.05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95.17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6825.0103792452837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1979.4452637946324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8804.455643039917</v>
      </c>
      <c r="E120" s="167">
        <f>D120/D22</f>
        <v>2.9555864685993303</v>
      </c>
      <c r="F120" s="167">
        <f>(D120-D59)/D28</f>
        <v>2.4662160927584211</v>
      </c>
      <c r="G120" s="168">
        <f>D59/D28</f>
        <v>0.48937037584090876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105653.467716479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f>4-1</f>
        <v>3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26413.366929119751</v>
      </c>
      <c r="E123" s="79"/>
      <c r="F123" s="79"/>
      <c r="G123" s="79"/>
    </row>
    <row r="124" spans="1:7" ht="12.75" customHeight="1" x14ac:dyDescent="0.2">
      <c r="A124" s="79"/>
      <c r="B124" s="328" t="s">
        <v>316</v>
      </c>
      <c r="C124" s="286"/>
      <c r="D124" s="218">
        <f>D123*12</f>
        <v>316960.40314943704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259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260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261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263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37.5" customHeight="1" x14ac:dyDescent="0.2">
      <c r="A17" s="75"/>
      <c r="B17" s="84" t="s">
        <v>153</v>
      </c>
      <c r="C17" s="333" t="s">
        <v>324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315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 t="str">
        <f>ATRIBUIÇÕES!D22</f>
        <v>3141-15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325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2978.92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2978.92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248.24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361.08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609.31999999999994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218.14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827.45999999999992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595.78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238.31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44.68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29.79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5.96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17.87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74.47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59.58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1066.4399999999998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2978.92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38.5</v>
      </c>
      <c r="D51" s="203">
        <f>C51*D48</f>
        <v>847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</v>
      </c>
      <c r="D52" s="204">
        <f>-(C52*D51)</f>
        <v>0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-178.73519999999999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179.07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11.69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2.2999999999999998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49.5</v>
      </c>
      <c r="D59" s="198">
        <f>SUM(D51+(D53-D54)+D55+D56+D57)</f>
        <v>1460.7952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827.45999999999992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1066.4399999999998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1460.7952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3354.6951999999997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74.44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34.99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5.96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57.92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20.74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27.22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194.05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66.2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2.09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0.6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1.19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70.08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25.09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95.17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95.17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95.17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477.96072654716988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511.41797740547179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989.37870395264167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8808.3257275469587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176.16651455093918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669.43275529356879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145.33737450452483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990.9366443490328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2978.92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3354.6951999999997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194.05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95.17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6828.0103792452837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1980.3153483016745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8808.3257275469587</v>
      </c>
      <c r="E120" s="167">
        <f>D120/D22</f>
        <v>2.9568856255109095</v>
      </c>
      <c r="F120" s="167">
        <f>(D120-D59)/D28</f>
        <v>2.4665081732798995</v>
      </c>
      <c r="G120" s="168">
        <f>D59/D28</f>
        <v>0.49037745223100987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105699.9087305635</v>
      </c>
      <c r="E121" s="169"/>
      <c r="F121" s="169"/>
      <c r="G121" s="169"/>
    </row>
    <row r="122" spans="1:7" ht="12.75" customHeight="1" x14ac:dyDescent="0.2">
      <c r="A122" s="79"/>
      <c r="B122" s="328" t="s">
        <v>326</v>
      </c>
      <c r="C122" s="286"/>
      <c r="D122" s="219">
        <f>4-1</f>
        <v>3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26424.977182640876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317099.72619169054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24"/>
  <sheetViews>
    <sheetView workbookViewId="0"/>
  </sheetViews>
  <sheetFormatPr defaultColWidth="12.5703125" defaultRowHeight="15.75" customHeight="1" x14ac:dyDescent="0.2"/>
  <cols>
    <col min="1" max="1" width="8" customWidth="1"/>
    <col min="2" max="2" width="51" customWidth="1"/>
    <col min="3" max="3" width="8.42578125" customWidth="1"/>
    <col min="4" max="4" width="10.28515625" customWidth="1"/>
    <col min="5" max="5" width="22.140625" customWidth="1"/>
    <col min="6" max="6" width="18" customWidth="1"/>
    <col min="7" max="7" width="10.5703125" customWidth="1"/>
  </cols>
  <sheetData>
    <row r="1" spans="1:7" ht="12.75" customHeight="1" x14ac:dyDescent="0.2">
      <c r="A1" s="82" t="s">
        <v>301</v>
      </c>
      <c r="B1" s="163"/>
      <c r="C1" s="163"/>
      <c r="D1" s="191"/>
      <c r="E1" s="79"/>
      <c r="F1" s="79"/>
      <c r="G1" s="79"/>
    </row>
    <row r="2" spans="1:7" ht="12.75" x14ac:dyDescent="0.2">
      <c r="A2" s="75"/>
      <c r="B2" s="330" t="s">
        <v>130</v>
      </c>
      <c r="C2" s="285"/>
      <c r="D2" s="286"/>
      <c r="E2" s="79"/>
      <c r="F2" s="79"/>
      <c r="G2" s="79"/>
    </row>
    <row r="3" spans="1:7" ht="12.75" x14ac:dyDescent="0.2">
      <c r="A3" s="75"/>
      <c r="B3" s="331" t="s">
        <v>131</v>
      </c>
      <c r="C3" s="285"/>
      <c r="D3" s="286"/>
      <c r="E3" s="79"/>
      <c r="F3" s="79"/>
      <c r="G3" s="79"/>
    </row>
    <row r="4" spans="1:7" ht="15.75" customHeight="1" x14ac:dyDescent="0.2">
      <c r="A4" s="75"/>
      <c r="B4" s="332" t="s">
        <v>132</v>
      </c>
      <c r="C4" s="285"/>
      <c r="D4" s="286"/>
      <c r="E4" s="79"/>
      <c r="F4" s="79"/>
      <c r="G4" s="79"/>
    </row>
    <row r="5" spans="1:7" ht="12.75" x14ac:dyDescent="0.2">
      <c r="A5" s="75"/>
      <c r="B5" s="80" t="s">
        <v>258</v>
      </c>
      <c r="C5" s="333"/>
      <c r="D5" s="286"/>
      <c r="E5" s="79"/>
      <c r="F5" s="79"/>
      <c r="G5" s="79"/>
    </row>
    <row r="6" spans="1:7" ht="12.75" x14ac:dyDescent="0.2">
      <c r="A6" s="75"/>
      <c r="B6" s="80" t="s">
        <v>134</v>
      </c>
      <c r="C6" s="333"/>
      <c r="D6" s="286"/>
      <c r="E6" s="79"/>
      <c r="F6" s="79"/>
      <c r="G6" s="79"/>
    </row>
    <row r="7" spans="1:7" ht="12.75" x14ac:dyDescent="0.2">
      <c r="A7" s="75"/>
      <c r="B7" s="80" t="s">
        <v>135</v>
      </c>
      <c r="C7" s="81" t="s">
        <v>136</v>
      </c>
      <c r="D7" s="81" t="s">
        <v>137</v>
      </c>
      <c r="E7" s="79"/>
      <c r="F7" s="79"/>
      <c r="G7" s="79"/>
    </row>
    <row r="8" spans="1:7" ht="12.75" x14ac:dyDescent="0.2">
      <c r="A8" s="75"/>
      <c r="B8" s="334" t="s">
        <v>138</v>
      </c>
      <c r="C8" s="285"/>
      <c r="D8" s="286"/>
      <c r="E8" s="79"/>
      <c r="F8" s="82"/>
      <c r="G8" s="79"/>
    </row>
    <row r="9" spans="1:7" ht="12.75" x14ac:dyDescent="0.2">
      <c r="A9" s="75"/>
      <c r="B9" s="80" t="s">
        <v>139</v>
      </c>
      <c r="C9" s="333" t="s">
        <v>140</v>
      </c>
      <c r="D9" s="286"/>
      <c r="E9" s="79"/>
      <c r="F9" s="79"/>
      <c r="G9" s="79"/>
    </row>
    <row r="10" spans="1:7" ht="12.75" x14ac:dyDescent="0.2">
      <c r="A10" s="75"/>
      <c r="B10" s="80" t="s">
        <v>141</v>
      </c>
      <c r="C10" s="333" t="s">
        <v>142</v>
      </c>
      <c r="D10" s="286"/>
      <c r="E10" s="79"/>
      <c r="F10" s="79"/>
      <c r="G10" s="79"/>
    </row>
    <row r="11" spans="1:7" ht="12.75" x14ac:dyDescent="0.2">
      <c r="A11" s="75"/>
      <c r="B11" s="80" t="s">
        <v>143</v>
      </c>
      <c r="C11" s="333" t="s">
        <v>144</v>
      </c>
      <c r="D11" s="286"/>
      <c r="E11" s="79"/>
      <c r="F11" s="79"/>
      <c r="G11" s="79"/>
    </row>
    <row r="12" spans="1:7" ht="12.75" x14ac:dyDescent="0.2">
      <c r="A12" s="75"/>
      <c r="B12" s="83" t="s">
        <v>102</v>
      </c>
      <c r="C12" s="333" t="s">
        <v>327</v>
      </c>
      <c r="D12" s="286"/>
      <c r="E12" s="79"/>
      <c r="F12" s="79"/>
      <c r="G12" s="79"/>
    </row>
    <row r="13" spans="1:7" ht="12.75" x14ac:dyDescent="0.2">
      <c r="A13" s="75"/>
      <c r="B13" s="83" t="s">
        <v>146</v>
      </c>
      <c r="C13" s="333" t="s">
        <v>328</v>
      </c>
      <c r="D13" s="286"/>
      <c r="E13" s="79"/>
      <c r="F13" s="79"/>
      <c r="G13" s="79"/>
    </row>
    <row r="14" spans="1:7" ht="12.75" x14ac:dyDescent="0.2">
      <c r="A14" s="75"/>
      <c r="B14" s="83" t="s">
        <v>148</v>
      </c>
      <c r="C14" s="333" t="s">
        <v>329</v>
      </c>
      <c r="D14" s="286"/>
      <c r="E14" s="79"/>
      <c r="F14" s="79"/>
      <c r="G14" s="79"/>
    </row>
    <row r="15" spans="1:7" ht="12.75" x14ac:dyDescent="0.2">
      <c r="A15" s="75"/>
      <c r="B15" s="83" t="s">
        <v>262</v>
      </c>
      <c r="C15" s="333" t="s">
        <v>330</v>
      </c>
      <c r="D15" s="286"/>
      <c r="E15" s="79"/>
      <c r="F15" s="79"/>
      <c r="G15" s="79"/>
    </row>
    <row r="16" spans="1:7" ht="13.5" customHeight="1" x14ac:dyDescent="0.2">
      <c r="A16" s="75"/>
      <c r="B16" s="335" t="s">
        <v>152</v>
      </c>
      <c r="C16" s="285"/>
      <c r="D16" s="286"/>
      <c r="E16" s="79"/>
      <c r="F16" s="79"/>
      <c r="G16" s="79"/>
    </row>
    <row r="17" spans="1:7" ht="37.5" customHeight="1" x14ac:dyDescent="0.2">
      <c r="A17" s="75"/>
      <c r="B17" s="84" t="s">
        <v>153</v>
      </c>
      <c r="C17" s="333" t="s">
        <v>331</v>
      </c>
      <c r="D17" s="286"/>
      <c r="E17" s="79"/>
      <c r="F17" s="79"/>
      <c r="G17" s="79"/>
    </row>
    <row r="18" spans="1:7" ht="12.75" customHeight="1" x14ac:dyDescent="0.2">
      <c r="A18" s="75"/>
      <c r="B18" s="84" t="s">
        <v>154</v>
      </c>
      <c r="C18" s="333" t="s">
        <v>332</v>
      </c>
      <c r="D18" s="286"/>
      <c r="E18" s="79"/>
      <c r="F18" s="79"/>
      <c r="G18" s="79"/>
    </row>
    <row r="19" spans="1:7" ht="12.75" customHeight="1" x14ac:dyDescent="0.2">
      <c r="A19" s="75"/>
      <c r="B19" s="84" t="s">
        <v>155</v>
      </c>
      <c r="C19" s="350" t="str">
        <f>ATRIBUIÇÕES!D23</f>
        <v>8625-15</v>
      </c>
      <c r="D19" s="286"/>
      <c r="E19" s="79"/>
      <c r="F19" s="79"/>
      <c r="G19" s="79"/>
    </row>
    <row r="20" spans="1:7" ht="12.75" customHeight="1" x14ac:dyDescent="0.2">
      <c r="A20" s="75"/>
      <c r="B20" s="84" t="s">
        <v>156</v>
      </c>
      <c r="C20" s="333" t="s">
        <v>308</v>
      </c>
      <c r="D20" s="286"/>
      <c r="E20" s="79"/>
      <c r="F20" s="79"/>
      <c r="G20" s="79"/>
    </row>
    <row r="21" spans="1:7" x14ac:dyDescent="0.2">
      <c r="A21" s="75"/>
      <c r="B21" s="337" t="s">
        <v>158</v>
      </c>
      <c r="C21" s="285"/>
      <c r="D21" s="286"/>
      <c r="E21" s="79"/>
      <c r="F21" s="79"/>
      <c r="G21" s="79"/>
    </row>
    <row r="22" spans="1:7" ht="12.75" customHeight="1" x14ac:dyDescent="0.2">
      <c r="A22" s="75"/>
      <c r="B22" s="338" t="s">
        <v>266</v>
      </c>
      <c r="C22" s="286"/>
      <c r="D22" s="192">
        <v>2103.1999999999998</v>
      </c>
      <c r="E22" s="79"/>
      <c r="F22" s="79"/>
      <c r="G22" s="79"/>
    </row>
    <row r="23" spans="1:7" ht="12.75" customHeight="1" x14ac:dyDescent="0.2">
      <c r="A23" s="75"/>
      <c r="B23" s="339" t="s">
        <v>160</v>
      </c>
      <c r="C23" s="286"/>
      <c r="D23" s="193">
        <v>0</v>
      </c>
      <c r="E23" s="79"/>
      <c r="F23" s="79"/>
      <c r="G23" s="79"/>
    </row>
    <row r="24" spans="1:7" ht="12.75" customHeight="1" x14ac:dyDescent="0.2">
      <c r="A24" s="75"/>
      <c r="B24" s="339" t="s">
        <v>161</v>
      </c>
      <c r="C24" s="286"/>
      <c r="D24" s="193">
        <v>0</v>
      </c>
      <c r="E24" s="79"/>
      <c r="F24" s="79"/>
      <c r="G24" s="79"/>
    </row>
    <row r="25" spans="1:7" ht="12.75" customHeight="1" x14ac:dyDescent="0.2">
      <c r="A25" s="75"/>
      <c r="B25" s="339" t="s">
        <v>162</v>
      </c>
      <c r="C25" s="286"/>
      <c r="D25" s="194">
        <v>0</v>
      </c>
      <c r="E25" s="79"/>
      <c r="F25" s="79"/>
      <c r="G25" s="79"/>
    </row>
    <row r="26" spans="1:7" ht="12.75" customHeight="1" x14ac:dyDescent="0.2">
      <c r="A26" s="75"/>
      <c r="B26" s="339" t="s">
        <v>163</v>
      </c>
      <c r="C26" s="286"/>
      <c r="D26" s="194">
        <v>0</v>
      </c>
      <c r="E26" s="79"/>
      <c r="F26" s="79"/>
      <c r="G26" s="79"/>
    </row>
    <row r="27" spans="1:7" ht="12.75" customHeight="1" x14ac:dyDescent="0.2">
      <c r="A27" s="75"/>
      <c r="B27" s="339" t="s">
        <v>164</v>
      </c>
      <c r="C27" s="286"/>
      <c r="D27" s="193">
        <v>0</v>
      </c>
      <c r="E27" s="79"/>
      <c r="F27" s="79"/>
      <c r="G27" s="79"/>
    </row>
    <row r="28" spans="1:7" ht="12.75" customHeight="1" x14ac:dyDescent="0.2">
      <c r="A28" s="75"/>
      <c r="B28" s="88" t="s">
        <v>165</v>
      </c>
      <c r="C28" s="88"/>
      <c r="D28" s="195">
        <f>D22</f>
        <v>2103.1999999999998</v>
      </c>
      <c r="E28" s="82"/>
      <c r="F28" s="82"/>
      <c r="G28" s="82"/>
    </row>
    <row r="29" spans="1:7" ht="12.75" customHeight="1" x14ac:dyDescent="0.2">
      <c r="A29" s="75"/>
      <c r="B29" s="90"/>
      <c r="C29" s="90"/>
      <c r="D29" s="196"/>
      <c r="E29" s="79"/>
      <c r="F29" s="79"/>
      <c r="G29" s="79"/>
    </row>
    <row r="30" spans="1:7" x14ac:dyDescent="0.2">
      <c r="A30" s="75"/>
      <c r="B30" s="340" t="s">
        <v>166</v>
      </c>
      <c r="C30" s="285"/>
      <c r="D30" s="286"/>
      <c r="E30" s="82"/>
      <c r="F30" s="82"/>
      <c r="G30" s="82"/>
    </row>
    <row r="31" spans="1:7" ht="12.75" x14ac:dyDescent="0.2">
      <c r="A31" s="75"/>
      <c r="B31" s="341" t="s">
        <v>167</v>
      </c>
      <c r="C31" s="285"/>
      <c r="D31" s="286"/>
      <c r="E31" s="79"/>
      <c r="F31" s="82"/>
      <c r="G31" s="82"/>
    </row>
    <row r="32" spans="1:7" ht="13.5" customHeight="1" x14ac:dyDescent="0.2">
      <c r="A32" s="75"/>
      <c r="B32" s="92" t="s">
        <v>168</v>
      </c>
      <c r="C32" s="93">
        <f>1/12</f>
        <v>8.3333333333333329E-2</v>
      </c>
      <c r="D32" s="197">
        <f t="shared" ref="D32:D33" si="0">ROUND(C32*D$28,2)</f>
        <v>175.27</v>
      </c>
      <c r="E32" s="79"/>
      <c r="F32" s="82"/>
      <c r="G32" s="82"/>
    </row>
    <row r="33" spans="1:7" ht="13.5" customHeight="1" x14ac:dyDescent="0.2">
      <c r="A33" s="75"/>
      <c r="B33" s="92" t="s">
        <v>169</v>
      </c>
      <c r="C33" s="93">
        <f>(1+1/3)/11</f>
        <v>0.1212121212121212</v>
      </c>
      <c r="D33" s="197">
        <f t="shared" si="0"/>
        <v>254.93</v>
      </c>
      <c r="E33" s="79"/>
      <c r="F33" s="79"/>
      <c r="G33" s="82"/>
    </row>
    <row r="34" spans="1:7" ht="12.75" customHeight="1" x14ac:dyDescent="0.2">
      <c r="A34" s="75"/>
      <c r="B34" s="96" t="s">
        <v>170</v>
      </c>
      <c r="C34" s="97">
        <f t="shared" ref="C34:D34" si="1">SUM(C32:C33)</f>
        <v>0.20454545454545453</v>
      </c>
      <c r="D34" s="198">
        <f t="shared" si="1"/>
        <v>430.20000000000005</v>
      </c>
      <c r="E34" s="79"/>
      <c r="F34" s="82"/>
      <c r="G34" s="82"/>
    </row>
    <row r="35" spans="1:7" ht="12.75" customHeight="1" x14ac:dyDescent="0.2">
      <c r="A35" s="75"/>
      <c r="B35" s="99" t="s">
        <v>171</v>
      </c>
      <c r="C35" s="175">
        <f>C46*C34</f>
        <v>7.3227272727272738E-2</v>
      </c>
      <c r="D35" s="199">
        <f>ROUND(C35*D$28,2)</f>
        <v>154.01</v>
      </c>
      <c r="E35" s="79"/>
      <c r="F35" s="79"/>
      <c r="G35" s="79"/>
    </row>
    <row r="36" spans="1:7" ht="12.75" customHeight="1" x14ac:dyDescent="0.2">
      <c r="A36" s="75"/>
      <c r="B36" s="96" t="s">
        <v>172</v>
      </c>
      <c r="C36" s="102">
        <f t="shared" ref="C36:D36" si="2">SUM(C34:C35)</f>
        <v>0.27777272727272728</v>
      </c>
      <c r="D36" s="200">
        <f t="shared" si="2"/>
        <v>584.21</v>
      </c>
      <c r="E36" s="79"/>
      <c r="F36" s="79"/>
      <c r="G36" s="79"/>
    </row>
    <row r="37" spans="1:7" ht="12.75" customHeight="1" x14ac:dyDescent="0.2">
      <c r="A37" s="75"/>
      <c r="B37" s="342" t="s">
        <v>173</v>
      </c>
      <c r="C37" s="285"/>
      <c r="D37" s="286"/>
      <c r="E37" s="79"/>
      <c r="F37" s="79"/>
      <c r="G37" s="79"/>
    </row>
    <row r="38" spans="1:7" ht="12.75" customHeight="1" x14ac:dyDescent="0.2">
      <c r="A38" s="75"/>
      <c r="B38" s="104" t="s">
        <v>174</v>
      </c>
      <c r="C38" s="176">
        <v>0.2</v>
      </c>
      <c r="D38" s="201">
        <f t="shared" ref="D38:D45" si="3">ROUND(C38*D$28,2)</f>
        <v>420.64</v>
      </c>
      <c r="E38" s="79"/>
      <c r="F38" s="79"/>
      <c r="G38" s="79"/>
    </row>
    <row r="39" spans="1:7" ht="12.75" customHeight="1" x14ac:dyDescent="0.2">
      <c r="A39" s="75"/>
      <c r="B39" s="104" t="s">
        <v>175</v>
      </c>
      <c r="C39" s="105">
        <v>0.08</v>
      </c>
      <c r="D39" s="201">
        <f t="shared" si="3"/>
        <v>168.26</v>
      </c>
      <c r="E39" s="79"/>
      <c r="F39" s="79"/>
      <c r="G39" s="79"/>
    </row>
    <row r="40" spans="1:7" ht="12.75" customHeight="1" x14ac:dyDescent="0.2">
      <c r="A40" s="75"/>
      <c r="B40" s="104" t="s">
        <v>176</v>
      </c>
      <c r="C40" s="176">
        <v>1.4999999999999999E-2</v>
      </c>
      <c r="D40" s="201">
        <f t="shared" si="3"/>
        <v>31.55</v>
      </c>
      <c r="E40" s="79"/>
      <c r="F40" s="79"/>
      <c r="G40" s="79"/>
    </row>
    <row r="41" spans="1:7" ht="12.75" customHeight="1" x14ac:dyDescent="0.2">
      <c r="A41" s="75"/>
      <c r="B41" s="104" t="s">
        <v>177</v>
      </c>
      <c r="C41" s="176">
        <v>0.01</v>
      </c>
      <c r="D41" s="201">
        <f t="shared" si="3"/>
        <v>21.03</v>
      </c>
      <c r="E41" s="79"/>
      <c r="F41" s="82"/>
      <c r="G41" s="79"/>
    </row>
    <row r="42" spans="1:7" ht="12.75" customHeight="1" x14ac:dyDescent="0.2">
      <c r="A42" s="75"/>
      <c r="B42" s="104" t="s">
        <v>178</v>
      </c>
      <c r="C42" s="176">
        <v>2E-3</v>
      </c>
      <c r="D42" s="201">
        <f t="shared" si="3"/>
        <v>4.21</v>
      </c>
      <c r="E42" s="79"/>
      <c r="F42" s="79"/>
      <c r="G42" s="79"/>
    </row>
    <row r="43" spans="1:7" ht="12.75" customHeight="1" x14ac:dyDescent="0.2">
      <c r="A43" s="75"/>
      <c r="B43" s="104" t="s">
        <v>179</v>
      </c>
      <c r="C43" s="176">
        <v>6.0000000000000001E-3</v>
      </c>
      <c r="D43" s="201">
        <f t="shared" si="3"/>
        <v>12.62</v>
      </c>
      <c r="E43" s="79"/>
      <c r="F43" s="79"/>
      <c r="G43" s="79"/>
    </row>
    <row r="44" spans="1:7" ht="12.75" customHeight="1" x14ac:dyDescent="0.2">
      <c r="A44" s="75"/>
      <c r="B44" s="104" t="s">
        <v>180</v>
      </c>
      <c r="C44" s="176">
        <v>2.5000000000000001E-2</v>
      </c>
      <c r="D44" s="201">
        <f t="shared" si="3"/>
        <v>52.58</v>
      </c>
      <c r="E44" s="79"/>
      <c r="F44" s="79"/>
      <c r="G44" s="79"/>
    </row>
    <row r="45" spans="1:7" ht="12.75" customHeight="1" x14ac:dyDescent="0.2">
      <c r="A45" s="75"/>
      <c r="B45" s="104" t="s">
        <v>181</v>
      </c>
      <c r="C45" s="176">
        <v>0.02</v>
      </c>
      <c r="D45" s="201">
        <f t="shared" si="3"/>
        <v>42.06</v>
      </c>
      <c r="E45" s="79"/>
      <c r="F45" s="79"/>
      <c r="G45" s="79"/>
    </row>
    <row r="46" spans="1:7" ht="12.75" customHeight="1" x14ac:dyDescent="0.2">
      <c r="A46" s="75"/>
      <c r="B46" s="106" t="s">
        <v>172</v>
      </c>
      <c r="C46" s="107">
        <f t="shared" ref="C46:D46" si="4">SUM(C38:C45)</f>
        <v>0.3580000000000001</v>
      </c>
      <c r="D46" s="202">
        <f t="shared" si="4"/>
        <v>752.95</v>
      </c>
      <c r="E46" s="79"/>
      <c r="F46" s="79"/>
      <c r="G46" s="79"/>
    </row>
    <row r="47" spans="1:7" ht="12.75" customHeight="1" x14ac:dyDescent="0.2">
      <c r="A47" s="109"/>
      <c r="B47" s="343" t="s">
        <v>182</v>
      </c>
      <c r="C47" s="285"/>
      <c r="D47" s="286"/>
      <c r="E47" s="111"/>
      <c r="F47" s="111"/>
      <c r="G47" s="111"/>
    </row>
    <row r="48" spans="1:7" ht="12.75" x14ac:dyDescent="0.2">
      <c r="A48" s="109"/>
      <c r="B48" s="344" t="s">
        <v>183</v>
      </c>
      <c r="C48" s="286"/>
      <c r="D48" s="112">
        <v>22</v>
      </c>
      <c r="E48" s="111"/>
      <c r="F48" s="111"/>
      <c r="G48" s="111"/>
    </row>
    <row r="49" spans="1:7" ht="12.75" customHeight="1" x14ac:dyDescent="0.2">
      <c r="A49" s="109"/>
      <c r="B49" s="344" t="s">
        <v>184</v>
      </c>
      <c r="C49" s="286"/>
      <c r="D49" s="113">
        <f>D28</f>
        <v>2103.1999999999998</v>
      </c>
      <c r="E49" s="111"/>
      <c r="F49" s="111"/>
      <c r="G49" s="111"/>
    </row>
    <row r="50" spans="1:7" ht="12.75" customHeight="1" x14ac:dyDescent="0.2">
      <c r="A50" s="109"/>
      <c r="B50" s="114" t="s">
        <v>185</v>
      </c>
      <c r="C50" s="114" t="s">
        <v>186</v>
      </c>
      <c r="D50" s="115" t="s">
        <v>187</v>
      </c>
      <c r="E50" s="111"/>
      <c r="F50" s="111"/>
      <c r="G50" s="111"/>
    </row>
    <row r="51" spans="1:7" ht="12.75" customHeight="1" x14ac:dyDescent="0.2">
      <c r="A51" s="109"/>
      <c r="B51" s="116" t="s">
        <v>188</v>
      </c>
      <c r="C51" s="117">
        <v>21</v>
      </c>
      <c r="D51" s="203">
        <f>C51*D48</f>
        <v>462</v>
      </c>
      <c r="E51" s="111"/>
      <c r="F51" s="111"/>
      <c r="G51" s="111"/>
    </row>
    <row r="52" spans="1:7" ht="12.75" customHeight="1" x14ac:dyDescent="0.2">
      <c r="A52" s="109"/>
      <c r="B52" s="118" t="s">
        <v>189</v>
      </c>
      <c r="C52" s="119">
        <v>0.09</v>
      </c>
      <c r="D52" s="204">
        <f>-(C52*D51)</f>
        <v>-41.58</v>
      </c>
      <c r="E52" s="111"/>
      <c r="F52" s="111"/>
      <c r="G52" s="111"/>
    </row>
    <row r="53" spans="1:7" ht="12.75" customHeight="1" x14ac:dyDescent="0.2">
      <c r="A53" s="109"/>
      <c r="B53" s="121" t="s">
        <v>190</v>
      </c>
      <c r="C53" s="122">
        <v>11</v>
      </c>
      <c r="D53" s="205">
        <f>C53*D48</f>
        <v>242</v>
      </c>
      <c r="E53" s="111"/>
      <c r="F53" s="111"/>
      <c r="G53" s="111"/>
    </row>
    <row r="54" spans="1:7" ht="12.75" customHeight="1" x14ac:dyDescent="0.2">
      <c r="A54" s="109"/>
      <c r="B54" s="118" t="s">
        <v>191</v>
      </c>
      <c r="C54" s="119">
        <v>0.06</v>
      </c>
      <c r="D54" s="204">
        <f>-(C54*D49)</f>
        <v>-126.19199999999998</v>
      </c>
      <c r="E54" s="111"/>
      <c r="F54" s="124"/>
      <c r="G54" s="125"/>
    </row>
    <row r="55" spans="1:7" ht="12.75" customHeight="1" x14ac:dyDescent="0.2">
      <c r="A55" s="109"/>
      <c r="B55" s="126" t="s">
        <v>192</v>
      </c>
      <c r="C55" s="122">
        <v>0</v>
      </c>
      <c r="D55" s="205">
        <v>169.67</v>
      </c>
      <c r="E55" s="111"/>
      <c r="F55" s="124"/>
      <c r="G55" s="125"/>
    </row>
    <row r="56" spans="1:7" ht="12.75" customHeight="1" x14ac:dyDescent="0.2">
      <c r="A56" s="109"/>
      <c r="B56" s="127" t="s">
        <v>193</v>
      </c>
      <c r="C56" s="128">
        <v>0</v>
      </c>
      <c r="D56" s="206">
        <v>11.27</v>
      </c>
      <c r="E56" s="111"/>
      <c r="F56" s="125"/>
      <c r="G56" s="125"/>
    </row>
    <row r="57" spans="1:7" ht="12.75" customHeight="1" x14ac:dyDescent="0.2">
      <c r="A57" s="109"/>
      <c r="B57" s="127" t="s">
        <v>194</v>
      </c>
      <c r="C57" s="128">
        <v>0</v>
      </c>
      <c r="D57" s="206">
        <v>2.5</v>
      </c>
      <c r="E57" s="111"/>
      <c r="F57" s="125"/>
      <c r="G57" s="125"/>
    </row>
    <row r="58" spans="1:7" ht="12.75" customHeight="1" x14ac:dyDescent="0.2">
      <c r="A58" s="109"/>
      <c r="B58" s="127" t="s">
        <v>195</v>
      </c>
      <c r="C58" s="128">
        <v>0</v>
      </c>
      <c r="D58" s="128">
        <v>0</v>
      </c>
      <c r="E58" s="111"/>
      <c r="F58" s="125"/>
      <c r="G58" s="125"/>
    </row>
    <row r="59" spans="1:7" ht="12.75" customHeight="1" x14ac:dyDescent="0.2">
      <c r="A59" s="109"/>
      <c r="B59" s="106" t="s">
        <v>172</v>
      </c>
      <c r="C59" s="98">
        <f>SUM(C51+C53+C55+C56+C57)</f>
        <v>32</v>
      </c>
      <c r="D59" s="198">
        <f>SUM(D51+(D53-D54)+D55+D56+D57)</f>
        <v>1013.6319999999999</v>
      </c>
      <c r="E59" s="111"/>
      <c r="F59" s="125"/>
      <c r="G59" s="125"/>
    </row>
    <row r="60" spans="1:7" ht="12.75" x14ac:dyDescent="0.2">
      <c r="A60" s="109"/>
      <c r="B60" s="327" t="s">
        <v>196</v>
      </c>
      <c r="C60" s="285"/>
      <c r="D60" s="286"/>
      <c r="E60" s="111"/>
      <c r="F60" s="125"/>
      <c r="G60" s="125"/>
    </row>
    <row r="61" spans="1:7" ht="12.75" customHeight="1" x14ac:dyDescent="0.2">
      <c r="A61" s="109"/>
      <c r="B61" s="130" t="s">
        <v>197</v>
      </c>
      <c r="C61" s="130"/>
      <c r="D61" s="130" t="s">
        <v>198</v>
      </c>
      <c r="E61" s="111"/>
      <c r="F61" s="125"/>
      <c r="G61" s="125"/>
    </row>
    <row r="62" spans="1:7" ht="12.75" customHeight="1" x14ac:dyDescent="0.2">
      <c r="A62" s="109"/>
      <c r="B62" s="345" t="s">
        <v>199</v>
      </c>
      <c r="C62" s="286"/>
      <c r="D62" s="207">
        <f>D36</f>
        <v>584.21</v>
      </c>
      <c r="E62" s="111"/>
      <c r="F62" s="124"/>
      <c r="G62" s="125"/>
    </row>
    <row r="63" spans="1:7" ht="12.75" customHeight="1" x14ac:dyDescent="0.2">
      <c r="A63" s="109"/>
      <c r="B63" s="345" t="s">
        <v>200</v>
      </c>
      <c r="C63" s="286"/>
      <c r="D63" s="207">
        <f>D46</f>
        <v>752.95</v>
      </c>
      <c r="E63" s="111"/>
      <c r="F63" s="124"/>
      <c r="G63" s="125"/>
    </row>
    <row r="64" spans="1:7" ht="12.75" customHeight="1" x14ac:dyDescent="0.2">
      <c r="A64" s="109"/>
      <c r="B64" s="345" t="s">
        <v>201</v>
      </c>
      <c r="C64" s="286"/>
      <c r="D64" s="207">
        <f>D59</f>
        <v>1013.6319999999999</v>
      </c>
      <c r="E64" s="111"/>
      <c r="F64" s="125"/>
      <c r="G64" s="125"/>
    </row>
    <row r="65" spans="1:7" ht="12.75" customHeight="1" x14ac:dyDescent="0.2">
      <c r="A65" s="109"/>
      <c r="B65" s="132" t="s">
        <v>172</v>
      </c>
      <c r="C65" s="132"/>
      <c r="D65" s="208">
        <f>SUM(D62:D64)</f>
        <v>2350.7919999999999</v>
      </c>
      <c r="E65" s="111"/>
      <c r="F65" s="125"/>
      <c r="G65" s="125"/>
    </row>
    <row r="66" spans="1:7" ht="12.75" x14ac:dyDescent="0.2">
      <c r="A66" s="109"/>
      <c r="B66" s="346" t="s">
        <v>202</v>
      </c>
      <c r="C66" s="285"/>
      <c r="D66" s="286"/>
      <c r="E66" s="111"/>
      <c r="F66" s="125"/>
      <c r="G66" s="125"/>
    </row>
    <row r="67" spans="1:7" ht="12.75" x14ac:dyDescent="0.2">
      <c r="A67" s="109"/>
      <c r="B67" s="104" t="s">
        <v>203</v>
      </c>
      <c r="C67" s="181">
        <f>(0.3*0.0833)</f>
        <v>2.4989999999999998E-2</v>
      </c>
      <c r="D67" s="201">
        <f t="shared" ref="D67:D72" si="5">ROUND(C67*D$28,2)</f>
        <v>52.56</v>
      </c>
      <c r="E67" s="111"/>
      <c r="F67" s="125"/>
      <c r="G67" s="125"/>
    </row>
    <row r="68" spans="1:7" ht="25.5" x14ac:dyDescent="0.2">
      <c r="A68" s="109"/>
      <c r="B68" s="104" t="s">
        <v>276</v>
      </c>
      <c r="C68" s="181">
        <f>(1.4*0.08)*(C67)+(C46*C67)</f>
        <v>1.1745300000000002E-2</v>
      </c>
      <c r="D68" s="201">
        <f t="shared" si="5"/>
        <v>24.7</v>
      </c>
      <c r="E68" s="111"/>
      <c r="F68" s="125"/>
      <c r="G68" s="125"/>
    </row>
    <row r="69" spans="1:7" ht="12.75" x14ac:dyDescent="0.2">
      <c r="A69" s="109"/>
      <c r="B69" s="104" t="s">
        <v>205</v>
      </c>
      <c r="C69" s="181">
        <f>(0.08*C67)</f>
        <v>1.9992E-3</v>
      </c>
      <c r="D69" s="201">
        <f t="shared" si="5"/>
        <v>4.2</v>
      </c>
      <c r="E69" s="111"/>
      <c r="F69" s="111"/>
      <c r="G69" s="111"/>
    </row>
    <row r="70" spans="1:7" ht="12.75" x14ac:dyDescent="0.2">
      <c r="A70" s="109"/>
      <c r="B70" s="104" t="s">
        <v>206</v>
      </c>
      <c r="C70" s="137">
        <f>(7/30)/(12)</f>
        <v>1.9444444444444445E-2</v>
      </c>
      <c r="D70" s="201">
        <f t="shared" si="5"/>
        <v>40.9</v>
      </c>
      <c r="E70" s="111"/>
      <c r="F70" s="111"/>
      <c r="G70" s="111"/>
    </row>
    <row r="71" spans="1:7" ht="43.5" customHeight="1" x14ac:dyDescent="0.2">
      <c r="A71" s="109"/>
      <c r="B71" s="104" t="s">
        <v>207</v>
      </c>
      <c r="C71" s="105">
        <f>(C46*C70)</f>
        <v>6.9611111111111132E-3</v>
      </c>
      <c r="D71" s="201">
        <f t="shared" si="5"/>
        <v>14.64</v>
      </c>
      <c r="E71" s="111"/>
      <c r="F71" s="111"/>
      <c r="G71" s="111"/>
    </row>
    <row r="72" spans="1:7" ht="12.75" customHeight="1" x14ac:dyDescent="0.2">
      <c r="A72" s="109"/>
      <c r="B72" s="104" t="s">
        <v>267</v>
      </c>
      <c r="C72" s="105">
        <f>(1.4*0.08)*(C70)+(C46*C70)</f>
        <v>9.1388888888888908E-3</v>
      </c>
      <c r="D72" s="201">
        <f t="shared" si="5"/>
        <v>19.22</v>
      </c>
      <c r="E72" s="111"/>
      <c r="F72" s="131"/>
      <c r="G72" s="111"/>
    </row>
    <row r="73" spans="1:7" ht="12.75" customHeight="1" x14ac:dyDescent="0.2">
      <c r="A73" s="109"/>
      <c r="B73" s="106" t="s">
        <v>172</v>
      </c>
      <c r="C73" s="139">
        <f t="shared" ref="C73:D73" si="6">SUM(C67:C71)</f>
        <v>6.5140055555555562E-2</v>
      </c>
      <c r="D73" s="202">
        <f t="shared" si="6"/>
        <v>137</v>
      </c>
      <c r="E73" s="111"/>
      <c r="F73" s="111"/>
      <c r="G73" s="111"/>
    </row>
    <row r="74" spans="1:7" ht="12.75" customHeight="1" x14ac:dyDescent="0.2">
      <c r="A74" s="109"/>
      <c r="B74" s="346" t="s">
        <v>209</v>
      </c>
      <c r="C74" s="285"/>
      <c r="D74" s="286"/>
      <c r="E74" s="111"/>
      <c r="F74" s="111"/>
      <c r="G74" s="111"/>
    </row>
    <row r="75" spans="1:7" ht="12.75" customHeight="1" x14ac:dyDescent="0.2">
      <c r="A75" s="109"/>
      <c r="B75" s="341" t="s">
        <v>210</v>
      </c>
      <c r="C75" s="285"/>
      <c r="D75" s="286"/>
      <c r="E75" s="111"/>
      <c r="F75" s="111"/>
      <c r="G75" s="111"/>
    </row>
    <row r="76" spans="1:7" ht="12.75" customHeight="1" x14ac:dyDescent="0.2">
      <c r="A76" s="109"/>
      <c r="B76" s="92" t="s">
        <v>211</v>
      </c>
      <c r="C76" s="182">
        <v>0</v>
      </c>
      <c r="D76" s="197">
        <f t="shared" ref="D76:D81" si="7">ROUND(C76*D$28,2)</f>
        <v>0</v>
      </c>
      <c r="E76" s="111"/>
      <c r="F76" s="111"/>
      <c r="G76" s="111"/>
    </row>
    <row r="77" spans="1:7" ht="12.75" customHeight="1" x14ac:dyDescent="0.2">
      <c r="A77" s="109"/>
      <c r="B77" s="92" t="s">
        <v>212</v>
      </c>
      <c r="C77" s="182">
        <f>((8/30)/12)*100%</f>
        <v>2.2222222222222223E-2</v>
      </c>
      <c r="D77" s="197">
        <f t="shared" si="7"/>
        <v>46.74</v>
      </c>
      <c r="E77" s="111"/>
      <c r="F77" s="111"/>
      <c r="G77" s="111"/>
    </row>
    <row r="78" spans="1:7" ht="12.75" customHeight="1" x14ac:dyDescent="0.2">
      <c r="A78" s="109"/>
      <c r="B78" s="92" t="s">
        <v>213</v>
      </c>
      <c r="C78" s="182">
        <v>6.9999999999999999E-4</v>
      </c>
      <c r="D78" s="197">
        <f t="shared" si="7"/>
        <v>1.47</v>
      </c>
      <c r="E78" s="111"/>
      <c r="F78" s="111"/>
      <c r="G78" s="111"/>
    </row>
    <row r="79" spans="1:7" ht="12.75" customHeight="1" x14ac:dyDescent="0.2">
      <c r="A79" s="109"/>
      <c r="B79" s="92" t="s">
        <v>214</v>
      </c>
      <c r="C79" s="182">
        <v>2.0000000000000001E-4</v>
      </c>
      <c r="D79" s="197">
        <f t="shared" si="7"/>
        <v>0.42</v>
      </c>
      <c r="E79" s="183"/>
      <c r="F79" s="111"/>
      <c r="G79" s="111"/>
    </row>
    <row r="80" spans="1:7" ht="12.75" customHeight="1" x14ac:dyDescent="0.2">
      <c r="A80" s="109"/>
      <c r="B80" s="92" t="s">
        <v>215</v>
      </c>
      <c r="C80" s="182">
        <v>4.0000000000000002E-4</v>
      </c>
      <c r="D80" s="197">
        <f t="shared" si="7"/>
        <v>0.84</v>
      </c>
      <c r="E80" s="111"/>
      <c r="F80" s="111"/>
      <c r="G80" s="111"/>
    </row>
    <row r="81" spans="1:7" ht="12.75" customHeight="1" x14ac:dyDescent="0.2">
      <c r="A81" s="75"/>
      <c r="B81" s="126" t="s">
        <v>216</v>
      </c>
      <c r="C81" s="93">
        <f>0</f>
        <v>0</v>
      </c>
      <c r="D81" s="197">
        <f t="shared" si="7"/>
        <v>0</v>
      </c>
      <c r="E81" s="79"/>
      <c r="F81" s="79"/>
      <c r="G81" s="79"/>
    </row>
    <row r="82" spans="1:7" ht="12.75" customHeight="1" x14ac:dyDescent="0.2">
      <c r="A82" s="75"/>
      <c r="B82" s="106" t="s">
        <v>170</v>
      </c>
      <c r="C82" s="139">
        <f t="shared" ref="C82:D82" si="8">SUM(C76:C81)</f>
        <v>2.3522222222222222E-2</v>
      </c>
      <c r="D82" s="209">
        <f t="shared" si="8"/>
        <v>49.470000000000006</v>
      </c>
      <c r="E82" s="79"/>
      <c r="F82" s="79"/>
      <c r="G82" s="79"/>
    </row>
    <row r="83" spans="1:7" ht="12.75" customHeight="1" x14ac:dyDescent="0.2">
      <c r="A83" s="75"/>
      <c r="B83" s="146" t="s">
        <v>217</v>
      </c>
      <c r="C83" s="184">
        <f>C46*C82</f>
        <v>8.4209555555555572E-3</v>
      </c>
      <c r="D83" s="197">
        <f>ROUND(C83*D$28,2)</f>
        <v>17.71</v>
      </c>
      <c r="E83" s="79"/>
      <c r="F83" s="79"/>
      <c r="G83" s="79"/>
    </row>
    <row r="84" spans="1:7" ht="12.75" customHeight="1" x14ac:dyDescent="0.2">
      <c r="A84" s="75"/>
      <c r="B84" s="148" t="s">
        <v>172</v>
      </c>
      <c r="C84" s="149">
        <f t="shared" ref="C84:D84" si="9">SUM(C82:C83)</f>
        <v>3.1943177777777776E-2</v>
      </c>
      <c r="D84" s="210">
        <f t="shared" si="9"/>
        <v>67.180000000000007</v>
      </c>
      <c r="E84" s="79"/>
      <c r="F84" s="79"/>
      <c r="G84" s="79"/>
    </row>
    <row r="85" spans="1:7" ht="12.75" customHeight="1" x14ac:dyDescent="0.2">
      <c r="A85" s="75"/>
      <c r="B85" s="341" t="s">
        <v>218</v>
      </c>
      <c r="C85" s="285"/>
      <c r="D85" s="286"/>
      <c r="E85" s="79"/>
      <c r="F85" s="79"/>
      <c r="G85" s="79"/>
    </row>
    <row r="86" spans="1:7" ht="12.75" customHeight="1" x14ac:dyDescent="0.2">
      <c r="A86" s="75"/>
      <c r="B86" s="151" t="s">
        <v>219</v>
      </c>
      <c r="C86" s="152">
        <v>0</v>
      </c>
      <c r="D86" s="152">
        <v>0</v>
      </c>
      <c r="E86" s="79"/>
      <c r="F86" s="79"/>
      <c r="G86" s="79"/>
    </row>
    <row r="87" spans="1:7" ht="12.75" customHeight="1" x14ac:dyDescent="0.2">
      <c r="A87" s="75"/>
      <c r="B87" s="106" t="s">
        <v>172</v>
      </c>
      <c r="C87" s="153">
        <f t="shared" ref="C87:D87" si="10">SUM(C86)</f>
        <v>0</v>
      </c>
      <c r="D87" s="153">
        <f t="shared" si="10"/>
        <v>0</v>
      </c>
      <c r="E87" s="79"/>
      <c r="F87" s="79"/>
      <c r="G87" s="79"/>
    </row>
    <row r="88" spans="1:7" ht="12.75" customHeight="1" x14ac:dyDescent="0.2">
      <c r="A88" s="75"/>
      <c r="B88" s="327" t="s">
        <v>220</v>
      </c>
      <c r="C88" s="285"/>
      <c r="D88" s="286"/>
      <c r="E88" s="79"/>
      <c r="F88" s="79"/>
      <c r="G88" s="79"/>
    </row>
    <row r="89" spans="1:7" ht="12.75" customHeight="1" x14ac:dyDescent="0.2">
      <c r="A89" s="75"/>
      <c r="B89" s="347" t="s">
        <v>221</v>
      </c>
      <c r="C89" s="286"/>
      <c r="D89" s="154" t="s">
        <v>172</v>
      </c>
      <c r="E89" s="79"/>
      <c r="F89" s="79"/>
      <c r="G89" s="79"/>
    </row>
    <row r="90" spans="1:7" ht="12.75" customHeight="1" x14ac:dyDescent="0.2">
      <c r="A90" s="75"/>
      <c r="B90" s="345" t="s">
        <v>222</v>
      </c>
      <c r="C90" s="286"/>
      <c r="D90" s="207">
        <f>D84</f>
        <v>67.180000000000007</v>
      </c>
      <c r="E90" s="79"/>
      <c r="F90" s="79"/>
      <c r="G90" s="79"/>
    </row>
    <row r="91" spans="1:7" ht="12.75" customHeight="1" x14ac:dyDescent="0.2">
      <c r="A91" s="75"/>
      <c r="B91" s="345" t="s">
        <v>223</v>
      </c>
      <c r="C91" s="286"/>
      <c r="D91" s="101">
        <f>D87</f>
        <v>0</v>
      </c>
      <c r="E91" s="79"/>
      <c r="F91" s="79"/>
      <c r="G91" s="79"/>
    </row>
    <row r="92" spans="1:7" ht="12.75" customHeight="1" x14ac:dyDescent="0.2">
      <c r="A92" s="75"/>
      <c r="B92" s="348" t="s">
        <v>109</v>
      </c>
      <c r="C92" s="286"/>
      <c r="D92" s="211">
        <f>SUM(D90:D91)</f>
        <v>67.180000000000007</v>
      </c>
      <c r="E92" s="79"/>
      <c r="F92" s="79"/>
      <c r="G92" s="79"/>
    </row>
    <row r="93" spans="1:7" ht="12.75" customHeight="1" x14ac:dyDescent="0.2">
      <c r="A93" s="75"/>
      <c r="B93" s="346" t="s">
        <v>224</v>
      </c>
      <c r="C93" s="285"/>
      <c r="D93" s="286"/>
      <c r="E93" s="79"/>
      <c r="F93" s="79"/>
      <c r="G93" s="79"/>
    </row>
    <row r="94" spans="1:7" ht="12.75" customHeight="1" x14ac:dyDescent="0.2">
      <c r="A94" s="75"/>
      <c r="B94" s="322" t="s">
        <v>225</v>
      </c>
      <c r="C94" s="286"/>
      <c r="D94" s="212">
        <f>UNIFORMES!I20</f>
        <v>84.3125</v>
      </c>
      <c r="E94" s="79"/>
      <c r="F94" s="79"/>
      <c r="G94" s="79"/>
    </row>
    <row r="95" spans="1:7" ht="12.75" customHeight="1" x14ac:dyDescent="0.2">
      <c r="A95" s="75"/>
      <c r="B95" s="322" t="s">
        <v>284</v>
      </c>
      <c r="C95" s="286"/>
      <c r="D95" s="212">
        <f>'software de gerenciamento '!G9</f>
        <v>63.905283018867927</v>
      </c>
      <c r="E95" s="79"/>
      <c r="F95" s="79"/>
      <c r="G95" s="79"/>
    </row>
    <row r="96" spans="1:7" ht="12.75" customHeight="1" x14ac:dyDescent="0.2">
      <c r="A96" s="75"/>
      <c r="B96" s="322" t="s">
        <v>285</v>
      </c>
      <c r="C96" s="286"/>
      <c r="D96" s="212">
        <f>'FERRAMENTAL  E EQUIPAMENTOS BÁS'!G129</f>
        <v>44.497396226415106</v>
      </c>
      <c r="E96" s="79"/>
      <c r="F96" s="79"/>
      <c r="G96" s="79"/>
    </row>
    <row r="97" spans="1:7" ht="12.75" customHeight="1" x14ac:dyDescent="0.2">
      <c r="A97" s="75"/>
      <c r="B97" s="322" t="s">
        <v>228</v>
      </c>
      <c r="C97" s="286"/>
      <c r="D97" s="212">
        <f>'EPI '!G13</f>
        <v>12.46</v>
      </c>
      <c r="E97" s="79"/>
      <c r="F97" s="79"/>
      <c r="G97" s="79"/>
    </row>
    <row r="98" spans="1:7" ht="12.75" customHeight="1" x14ac:dyDescent="0.2">
      <c r="A98" s="75"/>
      <c r="B98" s="322" t="s">
        <v>229</v>
      </c>
      <c r="C98" s="286"/>
      <c r="D98" s="212">
        <v>0</v>
      </c>
      <c r="E98" s="79"/>
      <c r="F98" s="79"/>
      <c r="G98" s="79"/>
    </row>
    <row r="99" spans="1:7" ht="12.75" customHeight="1" x14ac:dyDescent="0.2">
      <c r="A99" s="75"/>
      <c r="B99" s="322" t="s">
        <v>195</v>
      </c>
      <c r="C99" s="286"/>
      <c r="D99" s="212">
        <v>0</v>
      </c>
      <c r="E99" s="79"/>
      <c r="F99" s="79"/>
      <c r="G99" s="79"/>
    </row>
    <row r="100" spans="1:7" ht="12.75" customHeight="1" x14ac:dyDescent="0.2">
      <c r="A100" s="75"/>
      <c r="B100" s="323" t="s">
        <v>230</v>
      </c>
      <c r="C100" s="286"/>
      <c r="D100" s="202">
        <f>SUM(D94:D99)</f>
        <v>205.17517924528303</v>
      </c>
      <c r="E100" s="79"/>
      <c r="F100" s="79"/>
      <c r="G100" s="79"/>
    </row>
    <row r="101" spans="1:7" ht="12.75" customHeight="1" x14ac:dyDescent="0.2">
      <c r="A101" s="75"/>
      <c r="B101" s="324" t="s">
        <v>231</v>
      </c>
      <c r="C101" s="285"/>
      <c r="D101" s="286"/>
      <c r="E101" s="79"/>
      <c r="F101" s="79"/>
      <c r="G101" s="79"/>
    </row>
    <row r="102" spans="1:7" ht="12.75" customHeight="1" x14ac:dyDescent="0.2">
      <c r="A102" s="75"/>
      <c r="B102" s="104" t="s">
        <v>232</v>
      </c>
      <c r="C102" s="181">
        <v>7.0000000000000007E-2</v>
      </c>
      <c r="D102" s="212">
        <f>C102*$D$118</f>
        <v>340.43430254716992</v>
      </c>
      <c r="E102" s="79"/>
      <c r="F102" s="79"/>
      <c r="G102" s="79"/>
    </row>
    <row r="103" spans="1:7" ht="12.75" customHeight="1" x14ac:dyDescent="0.2">
      <c r="A103" s="75"/>
      <c r="B103" s="104" t="s">
        <v>233</v>
      </c>
      <c r="C103" s="186">
        <v>7.0000000000000007E-2</v>
      </c>
      <c r="D103" s="212">
        <f>C103*($D$118+D102)</f>
        <v>364.2647037254718</v>
      </c>
      <c r="E103" s="79"/>
      <c r="F103" s="79"/>
      <c r="G103" s="79"/>
    </row>
    <row r="104" spans="1:7" ht="12.75" customHeight="1" x14ac:dyDescent="0.2">
      <c r="A104" s="75"/>
      <c r="B104" s="148" t="s">
        <v>234</v>
      </c>
      <c r="C104" s="187">
        <f t="shared" ref="C104:D104" si="11">SUM(C102:C103)</f>
        <v>0.14000000000000001</v>
      </c>
      <c r="D104" s="210">
        <f t="shared" si="11"/>
        <v>704.69900627264178</v>
      </c>
      <c r="E104" s="79"/>
      <c r="F104" s="79"/>
      <c r="G104" s="79"/>
    </row>
    <row r="105" spans="1:7" ht="12.75" customHeight="1" x14ac:dyDescent="0.2">
      <c r="A105" s="75"/>
      <c r="B105" s="325" t="s">
        <v>235</v>
      </c>
      <c r="C105" s="285"/>
      <c r="D105" s="286"/>
      <c r="E105" s="79"/>
      <c r="F105" s="79"/>
      <c r="G105" s="79"/>
    </row>
    <row r="106" spans="1:7" ht="12.75" x14ac:dyDescent="0.2">
      <c r="A106" s="75"/>
      <c r="B106" s="326" t="s">
        <v>236</v>
      </c>
      <c r="C106" s="286"/>
      <c r="D106" s="213">
        <f>(D118+D104)/(1-C110)</f>
        <v>6273.8548569216064</v>
      </c>
      <c r="E106" s="79"/>
      <c r="F106" s="79"/>
      <c r="G106" s="79"/>
    </row>
    <row r="107" spans="1:7" ht="12.75" customHeight="1" x14ac:dyDescent="0.2">
      <c r="A107" s="75"/>
      <c r="B107" s="104" t="s">
        <v>237</v>
      </c>
      <c r="C107" s="176">
        <v>0.02</v>
      </c>
      <c r="D107" s="201">
        <f t="shared" ref="D107:D109" si="12">C107*$D$106</f>
        <v>125.47709713843213</v>
      </c>
      <c r="E107" s="79"/>
      <c r="F107" s="79"/>
      <c r="G107" s="79"/>
    </row>
    <row r="108" spans="1:7" ht="12.75" customHeight="1" x14ac:dyDescent="0.2">
      <c r="A108" s="75"/>
      <c r="B108" s="104" t="s">
        <v>238</v>
      </c>
      <c r="C108" s="176">
        <v>7.5999999999999998E-2</v>
      </c>
      <c r="D108" s="201">
        <f t="shared" si="12"/>
        <v>476.81296912604205</v>
      </c>
      <c r="E108" s="79"/>
      <c r="F108" s="79"/>
      <c r="G108" s="79"/>
    </row>
    <row r="109" spans="1:7" ht="12.75" customHeight="1" x14ac:dyDescent="0.2">
      <c r="A109" s="75"/>
      <c r="B109" s="104" t="s">
        <v>239</v>
      </c>
      <c r="C109" s="176">
        <v>1.6500000000000001E-2</v>
      </c>
      <c r="D109" s="201">
        <f t="shared" si="12"/>
        <v>103.51860513920651</v>
      </c>
      <c r="E109" s="79"/>
      <c r="F109" s="79"/>
      <c r="G109" s="79"/>
    </row>
    <row r="110" spans="1:7" ht="12.75" customHeight="1" x14ac:dyDescent="0.2">
      <c r="A110" s="75"/>
      <c r="B110" s="157" t="s">
        <v>240</v>
      </c>
      <c r="C110" s="189">
        <f t="shared" ref="C110:D110" si="13">SUM(C107:C109)</f>
        <v>0.1125</v>
      </c>
      <c r="D110" s="214">
        <f t="shared" si="13"/>
        <v>705.80867140368071</v>
      </c>
      <c r="E110" s="79"/>
      <c r="F110" s="79"/>
      <c r="G110" s="79"/>
    </row>
    <row r="111" spans="1:7" ht="12.75" customHeight="1" x14ac:dyDescent="0.2">
      <c r="A111" s="75"/>
      <c r="B111" s="327" t="s">
        <v>241</v>
      </c>
      <c r="C111" s="285"/>
      <c r="D111" s="286"/>
      <c r="E111" s="79"/>
      <c r="F111" s="79"/>
      <c r="G111" s="79"/>
    </row>
    <row r="112" spans="1:7" ht="12.75" customHeight="1" x14ac:dyDescent="0.2">
      <c r="A112" s="75"/>
      <c r="B112" s="327" t="s">
        <v>242</v>
      </c>
      <c r="C112" s="285"/>
      <c r="D112" s="286"/>
      <c r="E112" s="79"/>
      <c r="F112" s="79"/>
      <c r="G112" s="79"/>
    </row>
    <row r="113" spans="1:7" ht="12.75" customHeight="1" x14ac:dyDescent="0.2">
      <c r="A113" s="75"/>
      <c r="B113" s="329" t="s">
        <v>243</v>
      </c>
      <c r="C113" s="286"/>
      <c r="D113" s="196">
        <f>D28</f>
        <v>2103.1999999999998</v>
      </c>
      <c r="E113" s="79"/>
      <c r="F113" s="79"/>
      <c r="G113" s="79"/>
    </row>
    <row r="114" spans="1:7" ht="12.75" customHeight="1" x14ac:dyDescent="0.2">
      <c r="A114" s="75"/>
      <c r="B114" s="329" t="s">
        <v>244</v>
      </c>
      <c r="C114" s="286"/>
      <c r="D114" s="196">
        <f>D65</f>
        <v>2350.7919999999999</v>
      </c>
      <c r="E114" s="79"/>
      <c r="F114" s="79"/>
      <c r="G114" s="79"/>
    </row>
    <row r="115" spans="1:7" ht="12.75" customHeight="1" x14ac:dyDescent="0.2">
      <c r="A115" s="75"/>
      <c r="B115" s="329" t="s">
        <v>245</v>
      </c>
      <c r="C115" s="286"/>
      <c r="D115" s="196">
        <f>D73</f>
        <v>137</v>
      </c>
      <c r="E115" s="79"/>
      <c r="F115" s="79"/>
      <c r="G115" s="79"/>
    </row>
    <row r="116" spans="1:7" ht="12.75" customHeight="1" x14ac:dyDescent="0.2">
      <c r="A116" s="75"/>
      <c r="B116" s="329" t="s">
        <v>246</v>
      </c>
      <c r="C116" s="286"/>
      <c r="D116" s="196">
        <f>D92</f>
        <v>67.180000000000007</v>
      </c>
      <c r="E116" s="79"/>
      <c r="F116" s="79"/>
      <c r="G116" s="79"/>
    </row>
    <row r="117" spans="1:7" ht="12.75" customHeight="1" x14ac:dyDescent="0.2">
      <c r="A117" s="75"/>
      <c r="B117" s="329" t="s">
        <v>247</v>
      </c>
      <c r="C117" s="286"/>
      <c r="D117" s="196">
        <f>D100</f>
        <v>205.17517924528303</v>
      </c>
      <c r="E117" s="79"/>
      <c r="F117" s="79"/>
      <c r="G117" s="79"/>
    </row>
    <row r="118" spans="1:7" ht="12.75" x14ac:dyDescent="0.2">
      <c r="A118" s="75"/>
      <c r="B118" s="215" t="s">
        <v>248</v>
      </c>
      <c r="C118" s="216">
        <f>C82+C73+C46+C34</f>
        <v>0.65120773232323237</v>
      </c>
      <c r="D118" s="196">
        <f>SUM(D113:D117)</f>
        <v>4863.3471792452838</v>
      </c>
      <c r="E118" s="163"/>
      <c r="F118" s="163"/>
      <c r="G118" s="163"/>
    </row>
    <row r="119" spans="1:7" ht="51" x14ac:dyDescent="0.2">
      <c r="A119" s="75"/>
      <c r="B119" s="329" t="s">
        <v>249</v>
      </c>
      <c r="C119" s="286"/>
      <c r="D119" s="196">
        <f>D104+D110</f>
        <v>1410.5076776763226</v>
      </c>
      <c r="E119" s="165" t="s">
        <v>250</v>
      </c>
      <c r="F119" s="165" t="s">
        <v>251</v>
      </c>
      <c r="G119" s="165" t="s">
        <v>252</v>
      </c>
    </row>
    <row r="120" spans="1:7" ht="12.75" customHeight="1" x14ac:dyDescent="0.2">
      <c r="A120" s="75"/>
      <c r="B120" s="328" t="s">
        <v>253</v>
      </c>
      <c r="C120" s="286"/>
      <c r="D120" s="218">
        <f>SUM(D118:D119)</f>
        <v>6273.8548569216064</v>
      </c>
      <c r="E120" s="167">
        <f>D120/D22</f>
        <v>2.9830044013510872</v>
      </c>
      <c r="F120" s="167">
        <f>(D120-D59)/D28</f>
        <v>2.5010568927927004</v>
      </c>
      <c r="G120" s="168">
        <f>D59/D28</f>
        <v>0.48194750855838725</v>
      </c>
    </row>
    <row r="121" spans="1:7" ht="12.75" customHeight="1" x14ac:dyDescent="0.2">
      <c r="A121" s="75"/>
      <c r="B121" s="328" t="s">
        <v>254</v>
      </c>
      <c r="C121" s="286"/>
      <c r="D121" s="218">
        <f>D120*12</f>
        <v>75286.258283059273</v>
      </c>
      <c r="E121" s="169"/>
      <c r="F121" s="169"/>
      <c r="G121" s="169"/>
    </row>
    <row r="122" spans="1:7" ht="12.75" customHeight="1" x14ac:dyDescent="0.2">
      <c r="A122" s="79"/>
      <c r="B122" s="328" t="s">
        <v>286</v>
      </c>
      <c r="C122" s="286"/>
      <c r="D122" s="219">
        <v>2</v>
      </c>
      <c r="E122" s="79"/>
      <c r="F122" s="79"/>
      <c r="G122" s="79"/>
    </row>
    <row r="123" spans="1:7" ht="12.75" customHeight="1" x14ac:dyDescent="0.2">
      <c r="A123" s="79"/>
      <c r="B123" s="328" t="s">
        <v>256</v>
      </c>
      <c r="C123" s="286"/>
      <c r="D123" s="218">
        <f>D120*D122</f>
        <v>12547.709713843213</v>
      </c>
      <c r="E123" s="79"/>
      <c r="F123" s="79"/>
      <c r="G123" s="79"/>
    </row>
    <row r="124" spans="1:7" ht="12.75" customHeight="1" x14ac:dyDescent="0.2">
      <c r="A124" s="79"/>
      <c r="B124" s="328" t="s">
        <v>257</v>
      </c>
      <c r="C124" s="286"/>
      <c r="D124" s="218">
        <f>D123*12</f>
        <v>150572.51656611855</v>
      </c>
      <c r="E124" s="79"/>
      <c r="F124" s="79"/>
      <c r="G124" s="79"/>
    </row>
  </sheetData>
  <mergeCells count="68">
    <mergeCell ref="B94:C94"/>
    <mergeCell ref="B95:C95"/>
    <mergeCell ref="B96:C96"/>
    <mergeCell ref="B97:C97"/>
    <mergeCell ref="B89:C89"/>
    <mergeCell ref="B90:C90"/>
    <mergeCell ref="B91:C91"/>
    <mergeCell ref="B92:C92"/>
    <mergeCell ref="B93:D93"/>
    <mergeCell ref="B66:D66"/>
    <mergeCell ref="B74:D74"/>
    <mergeCell ref="B75:D75"/>
    <mergeCell ref="B85:D85"/>
    <mergeCell ref="B88:D88"/>
    <mergeCell ref="B49:C49"/>
    <mergeCell ref="B60:D60"/>
    <mergeCell ref="B62:C62"/>
    <mergeCell ref="B63:C63"/>
    <mergeCell ref="B64:C64"/>
    <mergeCell ref="B30:D30"/>
    <mergeCell ref="B31:D31"/>
    <mergeCell ref="B37:D37"/>
    <mergeCell ref="B47:D47"/>
    <mergeCell ref="B48:C48"/>
    <mergeCell ref="B23:C23"/>
    <mergeCell ref="B24:C24"/>
    <mergeCell ref="B25:C25"/>
    <mergeCell ref="B26:C26"/>
    <mergeCell ref="B27:C27"/>
    <mergeCell ref="C18:D18"/>
    <mergeCell ref="C19:D19"/>
    <mergeCell ref="C20:D20"/>
    <mergeCell ref="B21:D21"/>
    <mergeCell ref="B22:C22"/>
    <mergeCell ref="C13:D13"/>
    <mergeCell ref="C14:D14"/>
    <mergeCell ref="C15:D15"/>
    <mergeCell ref="B16:D16"/>
    <mergeCell ref="C17:D17"/>
    <mergeCell ref="B8:D8"/>
    <mergeCell ref="C9:D9"/>
    <mergeCell ref="C10:D10"/>
    <mergeCell ref="C11:D11"/>
    <mergeCell ref="C12:D12"/>
    <mergeCell ref="B2:D2"/>
    <mergeCell ref="B3:D3"/>
    <mergeCell ref="B4:D4"/>
    <mergeCell ref="C5:D5"/>
    <mergeCell ref="C6:D6"/>
    <mergeCell ref="B123:C123"/>
    <mergeCell ref="B124:C124"/>
    <mergeCell ref="B112:D112"/>
    <mergeCell ref="B113:C113"/>
    <mergeCell ref="B114:C114"/>
    <mergeCell ref="B115:C115"/>
    <mergeCell ref="B116:C116"/>
    <mergeCell ref="B117:C117"/>
    <mergeCell ref="B119:C119"/>
    <mergeCell ref="B106:C106"/>
    <mergeCell ref="B111:D111"/>
    <mergeCell ref="B120:C120"/>
    <mergeCell ref="B121:C121"/>
    <mergeCell ref="B122:C122"/>
    <mergeCell ref="B98:C98"/>
    <mergeCell ref="B99:C99"/>
    <mergeCell ref="B100:C100"/>
    <mergeCell ref="B101:D101"/>
    <mergeCell ref="B105:D105"/>
  </mergeCells>
  <printOptions horizontalCentered="1"/>
  <pageMargins left="0.51180555555555596" right="0.51180555555555596" top="0.78749999999999998" bottom="0.78749999999999998" header="0" footer="0"/>
  <pageSetup paperSize="9" orientation="portrait"/>
  <headerFooter>
    <oddHeader>&amp;C&amp;A</oddHeader>
    <oddFooter>&amp;CPágina &amp;P de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G129"/>
  <sheetViews>
    <sheetView workbookViewId="0"/>
  </sheetViews>
  <sheetFormatPr defaultColWidth="12.5703125" defaultRowHeight="15.75" customHeight="1" x14ac:dyDescent="0.2"/>
  <cols>
    <col min="2" max="2" width="17.7109375" customWidth="1"/>
    <col min="3" max="3" width="20.85546875" customWidth="1"/>
    <col min="4" max="4" width="14.42578125" customWidth="1"/>
    <col min="6" max="6" width="19.85546875" customWidth="1"/>
    <col min="7" max="7" width="14.85546875" customWidth="1"/>
  </cols>
  <sheetData>
    <row r="2" spans="2:7" ht="15.75" customHeight="1" x14ac:dyDescent="0.25">
      <c r="B2" s="353" t="s">
        <v>333</v>
      </c>
      <c r="C2" s="292"/>
      <c r="D2" s="292"/>
      <c r="E2" s="292"/>
      <c r="F2" s="292"/>
      <c r="G2" s="292"/>
    </row>
    <row r="3" spans="2:7" ht="15.75" customHeight="1" x14ac:dyDescent="0.25">
      <c r="B3" s="238"/>
      <c r="C3" s="238"/>
      <c r="D3" s="238"/>
      <c r="E3" s="238"/>
      <c r="F3" s="239"/>
      <c r="G3" s="238"/>
    </row>
    <row r="4" spans="2:7" ht="15.75" customHeight="1" x14ac:dyDescent="0.25">
      <c r="B4" s="240" t="s">
        <v>334</v>
      </c>
      <c r="C4" s="241" t="s">
        <v>335</v>
      </c>
      <c r="D4" s="242" t="s">
        <v>336</v>
      </c>
      <c r="E4" s="242" t="s">
        <v>337</v>
      </c>
      <c r="F4" s="243" t="s">
        <v>338</v>
      </c>
      <c r="G4" s="243" t="s">
        <v>339</v>
      </c>
    </row>
    <row r="5" spans="2:7" x14ac:dyDescent="0.2">
      <c r="B5" s="244">
        <v>1</v>
      </c>
      <c r="C5" s="245" t="s">
        <v>340</v>
      </c>
      <c r="D5" s="244" t="s">
        <v>341</v>
      </c>
      <c r="E5" s="246">
        <v>8</v>
      </c>
      <c r="F5" s="247">
        <v>52.96</v>
      </c>
      <c r="G5" s="247">
        <f t="shared" ref="G5:G125" si="0">F5*E5</f>
        <v>423.68</v>
      </c>
    </row>
    <row r="6" spans="2:7" x14ac:dyDescent="0.2">
      <c r="B6" s="244">
        <v>2</v>
      </c>
      <c r="C6" s="245" t="s">
        <v>342</v>
      </c>
      <c r="D6" s="244" t="s">
        <v>341</v>
      </c>
      <c r="E6" s="248">
        <v>15</v>
      </c>
      <c r="F6" s="247">
        <v>28.31</v>
      </c>
      <c r="G6" s="247">
        <f t="shared" si="0"/>
        <v>424.65</v>
      </c>
    </row>
    <row r="7" spans="2:7" x14ac:dyDescent="0.2">
      <c r="B7" s="244">
        <v>3</v>
      </c>
      <c r="C7" s="245" t="s">
        <v>343</v>
      </c>
      <c r="D7" s="244" t="s">
        <v>341</v>
      </c>
      <c r="E7" s="248">
        <v>15</v>
      </c>
      <c r="F7" s="247">
        <v>41.81</v>
      </c>
      <c r="G7" s="247">
        <f t="shared" si="0"/>
        <v>627.15000000000009</v>
      </c>
    </row>
    <row r="8" spans="2:7" x14ac:dyDescent="0.2">
      <c r="B8" s="244">
        <v>4</v>
      </c>
      <c r="C8" s="245" t="s">
        <v>344</v>
      </c>
      <c r="D8" s="244" t="s">
        <v>341</v>
      </c>
      <c r="E8" s="248">
        <v>15</v>
      </c>
      <c r="F8" s="247">
        <v>84.59</v>
      </c>
      <c r="G8" s="247">
        <f t="shared" si="0"/>
        <v>1268.8500000000001</v>
      </c>
    </row>
    <row r="9" spans="2:7" x14ac:dyDescent="0.2">
      <c r="B9" s="244">
        <v>5</v>
      </c>
      <c r="C9" s="245" t="s">
        <v>345</v>
      </c>
      <c r="D9" s="244" t="s">
        <v>341</v>
      </c>
      <c r="E9" s="248">
        <v>15</v>
      </c>
      <c r="F9" s="247">
        <v>46.1</v>
      </c>
      <c r="G9" s="247">
        <f t="shared" si="0"/>
        <v>691.5</v>
      </c>
    </row>
    <row r="10" spans="2:7" x14ac:dyDescent="0.2">
      <c r="B10" s="244">
        <v>6</v>
      </c>
      <c r="C10" s="245" t="s">
        <v>346</v>
      </c>
      <c r="D10" s="244" t="s">
        <v>341</v>
      </c>
      <c r="E10" s="246">
        <v>6</v>
      </c>
      <c r="F10" s="247">
        <v>47.78</v>
      </c>
      <c r="G10" s="247">
        <f t="shared" si="0"/>
        <v>286.68</v>
      </c>
    </row>
    <row r="11" spans="2:7" x14ac:dyDescent="0.2">
      <c r="B11" s="244">
        <v>7</v>
      </c>
      <c r="C11" s="245" t="s">
        <v>347</v>
      </c>
      <c r="D11" s="244" t="s">
        <v>341</v>
      </c>
      <c r="E11" s="248">
        <v>20</v>
      </c>
      <c r="F11" s="247">
        <v>31</v>
      </c>
      <c r="G11" s="247">
        <f t="shared" si="0"/>
        <v>620</v>
      </c>
    </row>
    <row r="12" spans="2:7" x14ac:dyDescent="0.2">
      <c r="B12" s="244">
        <v>8</v>
      </c>
      <c r="C12" s="245" t="s">
        <v>348</v>
      </c>
      <c r="D12" s="244" t="s">
        <v>341</v>
      </c>
      <c r="E12" s="248">
        <v>20</v>
      </c>
      <c r="F12" s="247">
        <v>32.340000000000003</v>
      </c>
      <c r="G12" s="247">
        <f t="shared" si="0"/>
        <v>646.80000000000007</v>
      </c>
    </row>
    <row r="13" spans="2:7" x14ac:dyDescent="0.2">
      <c r="B13" s="244">
        <v>9</v>
      </c>
      <c r="C13" s="245" t="s">
        <v>349</v>
      </c>
      <c r="D13" s="244" t="s">
        <v>341</v>
      </c>
      <c r="E13" s="248">
        <v>12</v>
      </c>
      <c r="F13" s="247">
        <v>30.75</v>
      </c>
      <c r="G13" s="247">
        <f t="shared" si="0"/>
        <v>369</v>
      </c>
    </row>
    <row r="14" spans="2:7" x14ac:dyDescent="0.2">
      <c r="B14" s="244">
        <v>10</v>
      </c>
      <c r="C14" s="245" t="s">
        <v>350</v>
      </c>
      <c r="D14" s="244" t="s">
        <v>341</v>
      </c>
      <c r="E14" s="246">
        <v>6</v>
      </c>
      <c r="F14" s="247">
        <v>140.49</v>
      </c>
      <c r="G14" s="247">
        <f t="shared" si="0"/>
        <v>842.94</v>
      </c>
    </row>
    <row r="15" spans="2:7" x14ac:dyDescent="0.2">
      <c r="B15" s="244">
        <v>11</v>
      </c>
      <c r="C15" s="245" t="s">
        <v>351</v>
      </c>
      <c r="D15" s="244" t="s">
        <v>341</v>
      </c>
      <c r="E15" s="246">
        <v>10</v>
      </c>
      <c r="F15" s="247">
        <v>79.849999999999994</v>
      </c>
      <c r="G15" s="247">
        <f t="shared" si="0"/>
        <v>798.5</v>
      </c>
    </row>
    <row r="16" spans="2:7" x14ac:dyDescent="0.2">
      <c r="B16" s="244">
        <v>12</v>
      </c>
      <c r="C16" s="245" t="s">
        <v>352</v>
      </c>
      <c r="D16" s="244" t="s">
        <v>341</v>
      </c>
      <c r="E16" s="246">
        <v>10</v>
      </c>
      <c r="F16" s="247">
        <v>29.18</v>
      </c>
      <c r="G16" s="247">
        <f t="shared" si="0"/>
        <v>291.8</v>
      </c>
    </row>
    <row r="17" spans="2:7" x14ac:dyDescent="0.2">
      <c r="B17" s="244">
        <v>13</v>
      </c>
      <c r="C17" s="245" t="s">
        <v>353</v>
      </c>
      <c r="D17" s="244" t="s">
        <v>341</v>
      </c>
      <c r="E17" s="248">
        <v>20</v>
      </c>
      <c r="F17" s="247">
        <v>25.74</v>
      </c>
      <c r="G17" s="247">
        <f t="shared" si="0"/>
        <v>514.79999999999995</v>
      </c>
    </row>
    <row r="18" spans="2:7" x14ac:dyDescent="0.2">
      <c r="B18" s="244">
        <v>14</v>
      </c>
      <c r="C18" s="245" t="s">
        <v>354</v>
      </c>
      <c r="D18" s="244" t="s">
        <v>341</v>
      </c>
      <c r="E18" s="246">
        <v>6</v>
      </c>
      <c r="F18" s="247">
        <v>543.1</v>
      </c>
      <c r="G18" s="247">
        <f t="shared" si="0"/>
        <v>3258.6000000000004</v>
      </c>
    </row>
    <row r="19" spans="2:7" x14ac:dyDescent="0.2">
      <c r="B19" s="244">
        <v>15</v>
      </c>
      <c r="C19" s="245" t="s">
        <v>355</v>
      </c>
      <c r="D19" s="244" t="s">
        <v>341</v>
      </c>
      <c r="E19" s="246">
        <v>1</v>
      </c>
      <c r="F19" s="247">
        <v>12418.8</v>
      </c>
      <c r="G19" s="247">
        <f t="shared" si="0"/>
        <v>12418.8</v>
      </c>
    </row>
    <row r="20" spans="2:7" x14ac:dyDescent="0.2">
      <c r="B20" s="244">
        <v>16</v>
      </c>
      <c r="C20" s="245" t="s">
        <v>356</v>
      </c>
      <c r="D20" s="244" t="s">
        <v>341</v>
      </c>
      <c r="E20" s="246">
        <v>13</v>
      </c>
      <c r="F20" s="247">
        <v>13.49</v>
      </c>
      <c r="G20" s="247">
        <f t="shared" si="0"/>
        <v>175.37</v>
      </c>
    </row>
    <row r="21" spans="2:7" x14ac:dyDescent="0.2">
      <c r="B21" s="244">
        <v>17</v>
      </c>
      <c r="C21" s="245" t="s">
        <v>357</v>
      </c>
      <c r="D21" s="244" t="s">
        <v>341</v>
      </c>
      <c r="E21" s="246">
        <v>3</v>
      </c>
      <c r="F21" s="247">
        <v>550.14</v>
      </c>
      <c r="G21" s="247">
        <f t="shared" si="0"/>
        <v>1650.42</v>
      </c>
    </row>
    <row r="22" spans="2:7" x14ac:dyDescent="0.2">
      <c r="B22" s="244">
        <v>18</v>
      </c>
      <c r="C22" s="245" t="s">
        <v>358</v>
      </c>
      <c r="D22" s="244" t="s">
        <v>341</v>
      </c>
      <c r="E22" s="246">
        <v>8</v>
      </c>
      <c r="F22" s="247">
        <v>83.45</v>
      </c>
      <c r="G22" s="247">
        <f t="shared" si="0"/>
        <v>667.6</v>
      </c>
    </row>
    <row r="23" spans="2:7" x14ac:dyDescent="0.2">
      <c r="B23" s="244">
        <v>19</v>
      </c>
      <c r="C23" s="245" t="s">
        <v>359</v>
      </c>
      <c r="D23" s="244" t="s">
        <v>341</v>
      </c>
      <c r="E23" s="248">
        <v>6</v>
      </c>
      <c r="F23" s="247">
        <v>965.95</v>
      </c>
      <c r="G23" s="247">
        <f t="shared" si="0"/>
        <v>5795.7000000000007</v>
      </c>
    </row>
    <row r="24" spans="2:7" x14ac:dyDescent="0.2">
      <c r="B24" s="244">
        <v>20</v>
      </c>
      <c r="C24" s="245" t="s">
        <v>360</v>
      </c>
      <c r="D24" s="244" t="s">
        <v>341</v>
      </c>
      <c r="E24" s="248">
        <v>7</v>
      </c>
      <c r="F24" s="247">
        <v>69.709999999999994</v>
      </c>
      <c r="G24" s="247">
        <f t="shared" si="0"/>
        <v>487.96999999999997</v>
      </c>
    </row>
    <row r="25" spans="2:7" x14ac:dyDescent="0.2">
      <c r="B25" s="244">
        <v>21</v>
      </c>
      <c r="C25" s="245" t="s">
        <v>361</v>
      </c>
      <c r="D25" s="244" t="s">
        <v>341</v>
      </c>
      <c r="E25" s="248">
        <v>7</v>
      </c>
      <c r="F25" s="247">
        <v>56.25</v>
      </c>
      <c r="G25" s="247">
        <f t="shared" si="0"/>
        <v>393.75</v>
      </c>
    </row>
    <row r="26" spans="2:7" x14ac:dyDescent="0.2">
      <c r="B26" s="244">
        <v>22</v>
      </c>
      <c r="C26" s="245" t="s">
        <v>362</v>
      </c>
      <c r="D26" s="244" t="s">
        <v>341</v>
      </c>
      <c r="E26" s="246">
        <v>9</v>
      </c>
      <c r="F26" s="247">
        <v>6.75</v>
      </c>
      <c r="G26" s="247">
        <f t="shared" si="0"/>
        <v>60.75</v>
      </c>
    </row>
    <row r="27" spans="2:7" x14ac:dyDescent="0.2">
      <c r="B27" s="244">
        <v>23</v>
      </c>
      <c r="C27" s="245" t="s">
        <v>363</v>
      </c>
      <c r="D27" s="244" t="s">
        <v>341</v>
      </c>
      <c r="E27" s="248">
        <v>12</v>
      </c>
      <c r="F27" s="247">
        <v>15.51</v>
      </c>
      <c r="G27" s="247">
        <f t="shared" si="0"/>
        <v>186.12</v>
      </c>
    </row>
    <row r="28" spans="2:7" x14ac:dyDescent="0.2">
      <c r="B28" s="244">
        <v>24</v>
      </c>
      <c r="C28" s="245" t="s">
        <v>364</v>
      </c>
      <c r="D28" s="244" t="s">
        <v>341</v>
      </c>
      <c r="E28" s="246">
        <v>14</v>
      </c>
      <c r="F28" s="247">
        <v>49.67</v>
      </c>
      <c r="G28" s="247">
        <f t="shared" si="0"/>
        <v>695.38</v>
      </c>
    </row>
    <row r="29" spans="2:7" x14ac:dyDescent="0.2">
      <c r="B29" s="244">
        <v>25</v>
      </c>
      <c r="C29" s="245" t="s">
        <v>365</v>
      </c>
      <c r="D29" s="244" t="s">
        <v>341</v>
      </c>
      <c r="E29" s="248">
        <v>5</v>
      </c>
      <c r="F29" s="247">
        <v>98.75</v>
      </c>
      <c r="G29" s="247">
        <f t="shared" si="0"/>
        <v>493.75</v>
      </c>
    </row>
    <row r="30" spans="2:7" ht="15" x14ac:dyDescent="0.2">
      <c r="B30" s="244">
        <v>26</v>
      </c>
      <c r="C30" s="245" t="s">
        <v>366</v>
      </c>
      <c r="D30" s="244" t="s">
        <v>341</v>
      </c>
      <c r="E30" s="248">
        <v>5</v>
      </c>
      <c r="F30" s="247">
        <v>39.99</v>
      </c>
      <c r="G30" s="247">
        <f t="shared" si="0"/>
        <v>199.95000000000002</v>
      </c>
    </row>
    <row r="31" spans="2:7" ht="60" x14ac:dyDescent="0.2">
      <c r="B31" s="244">
        <v>27</v>
      </c>
      <c r="C31" s="245" t="s">
        <v>367</v>
      </c>
      <c r="D31" s="244" t="s">
        <v>341</v>
      </c>
      <c r="E31" s="246">
        <v>1</v>
      </c>
      <c r="F31" s="247">
        <v>11917.15</v>
      </c>
      <c r="G31" s="247">
        <f t="shared" si="0"/>
        <v>11917.15</v>
      </c>
    </row>
    <row r="32" spans="2:7" ht="30" x14ac:dyDescent="0.2">
      <c r="B32" s="244">
        <v>28</v>
      </c>
      <c r="C32" s="245" t="s">
        <v>368</v>
      </c>
      <c r="D32" s="244" t="s">
        <v>341</v>
      </c>
      <c r="E32" s="248">
        <v>12</v>
      </c>
      <c r="F32" s="247">
        <v>93.94</v>
      </c>
      <c r="G32" s="247">
        <f t="shared" si="0"/>
        <v>1127.28</v>
      </c>
    </row>
    <row r="33" spans="2:7" ht="45" x14ac:dyDescent="0.2">
      <c r="B33" s="244">
        <v>29</v>
      </c>
      <c r="C33" s="245" t="s">
        <v>369</v>
      </c>
      <c r="D33" s="244" t="s">
        <v>341</v>
      </c>
      <c r="E33" s="246">
        <v>15</v>
      </c>
      <c r="F33" s="247">
        <v>9.9</v>
      </c>
      <c r="G33" s="247">
        <f t="shared" si="0"/>
        <v>148.5</v>
      </c>
    </row>
    <row r="34" spans="2:7" ht="45" x14ac:dyDescent="0.2">
      <c r="B34" s="244">
        <v>30</v>
      </c>
      <c r="C34" s="245" t="s">
        <v>370</v>
      </c>
      <c r="D34" s="244" t="s">
        <v>341</v>
      </c>
      <c r="E34" s="248">
        <v>12</v>
      </c>
      <c r="F34" s="247">
        <v>479.38</v>
      </c>
      <c r="G34" s="247">
        <f t="shared" si="0"/>
        <v>5752.5599999999995</v>
      </c>
    </row>
    <row r="35" spans="2:7" ht="45" x14ac:dyDescent="0.2">
      <c r="B35" s="244">
        <v>31</v>
      </c>
      <c r="C35" s="245" t="s">
        <v>371</v>
      </c>
      <c r="D35" s="244" t="s">
        <v>341</v>
      </c>
      <c r="E35" s="246">
        <v>4</v>
      </c>
      <c r="F35" s="247">
        <v>43.55</v>
      </c>
      <c r="G35" s="247">
        <f t="shared" si="0"/>
        <v>174.2</v>
      </c>
    </row>
    <row r="36" spans="2:7" ht="30" x14ac:dyDescent="0.2">
      <c r="B36" s="244">
        <v>32</v>
      </c>
      <c r="C36" s="245" t="s">
        <v>372</v>
      </c>
      <c r="D36" s="244" t="s">
        <v>341</v>
      </c>
      <c r="E36" s="248">
        <v>16</v>
      </c>
      <c r="F36" s="247">
        <v>5.72</v>
      </c>
      <c r="G36" s="247">
        <f t="shared" si="0"/>
        <v>91.52</v>
      </c>
    </row>
    <row r="37" spans="2:7" ht="30" x14ac:dyDescent="0.2">
      <c r="B37" s="244">
        <v>33</v>
      </c>
      <c r="C37" s="245" t="s">
        <v>373</v>
      </c>
      <c r="D37" s="244" t="s">
        <v>341</v>
      </c>
      <c r="E37" s="248">
        <v>16</v>
      </c>
      <c r="F37" s="247">
        <v>6</v>
      </c>
      <c r="G37" s="247">
        <f t="shared" si="0"/>
        <v>96</v>
      </c>
    </row>
    <row r="38" spans="2:7" ht="30" x14ac:dyDescent="0.2">
      <c r="B38" s="244">
        <v>34</v>
      </c>
      <c r="C38" s="245" t="s">
        <v>374</v>
      </c>
      <c r="D38" s="244" t="s">
        <v>341</v>
      </c>
      <c r="E38" s="248">
        <v>32</v>
      </c>
      <c r="F38" s="247">
        <v>3.58</v>
      </c>
      <c r="G38" s="247">
        <f t="shared" si="0"/>
        <v>114.56</v>
      </c>
    </row>
    <row r="39" spans="2:7" ht="30" x14ac:dyDescent="0.2">
      <c r="B39" s="244">
        <v>35</v>
      </c>
      <c r="C39" s="245" t="s">
        <v>375</v>
      </c>
      <c r="D39" s="244" t="s">
        <v>341</v>
      </c>
      <c r="E39" s="248">
        <v>16</v>
      </c>
      <c r="F39" s="247">
        <v>4.37</v>
      </c>
      <c r="G39" s="247">
        <f t="shared" si="0"/>
        <v>69.92</v>
      </c>
    </row>
    <row r="40" spans="2:7" ht="30" x14ac:dyDescent="0.2">
      <c r="B40" s="244">
        <v>36</v>
      </c>
      <c r="C40" s="245" t="s">
        <v>376</v>
      </c>
      <c r="D40" s="244" t="s">
        <v>341</v>
      </c>
      <c r="E40" s="248">
        <v>16</v>
      </c>
      <c r="F40" s="247">
        <v>5</v>
      </c>
      <c r="G40" s="247">
        <f t="shared" si="0"/>
        <v>80</v>
      </c>
    </row>
    <row r="41" spans="2:7" ht="30" x14ac:dyDescent="0.2">
      <c r="B41" s="244">
        <v>37</v>
      </c>
      <c r="C41" s="245" t="s">
        <v>377</v>
      </c>
      <c r="D41" s="244" t="s">
        <v>341</v>
      </c>
      <c r="E41" s="248">
        <v>32</v>
      </c>
      <c r="F41" s="247">
        <v>13.2</v>
      </c>
      <c r="G41" s="247">
        <f t="shared" si="0"/>
        <v>422.4</v>
      </c>
    </row>
    <row r="42" spans="2:7" ht="30" x14ac:dyDescent="0.2">
      <c r="B42" s="244">
        <v>38</v>
      </c>
      <c r="C42" s="245" t="s">
        <v>378</v>
      </c>
      <c r="D42" s="244" t="s">
        <v>341</v>
      </c>
      <c r="E42" s="248">
        <v>30</v>
      </c>
      <c r="F42" s="247">
        <v>7.23</v>
      </c>
      <c r="G42" s="247">
        <f t="shared" si="0"/>
        <v>216.9</v>
      </c>
    </row>
    <row r="43" spans="2:7" ht="15" x14ac:dyDescent="0.2">
      <c r="B43" s="244">
        <v>39</v>
      </c>
      <c r="C43" s="245" t="s">
        <v>379</v>
      </c>
      <c r="D43" s="244" t="s">
        <v>341</v>
      </c>
      <c r="E43" s="248">
        <v>12</v>
      </c>
      <c r="F43" s="247">
        <v>76.78</v>
      </c>
      <c r="G43" s="247">
        <f t="shared" si="0"/>
        <v>921.36</v>
      </c>
    </row>
    <row r="44" spans="2:7" ht="15" x14ac:dyDescent="0.2">
      <c r="B44" s="244">
        <v>40</v>
      </c>
      <c r="C44" s="245" t="s">
        <v>380</v>
      </c>
      <c r="D44" s="244" t="s">
        <v>341</v>
      </c>
      <c r="E44" s="248">
        <v>3</v>
      </c>
      <c r="F44" s="247">
        <v>317.70999999999998</v>
      </c>
      <c r="G44" s="247">
        <f t="shared" si="0"/>
        <v>953.12999999999988</v>
      </c>
    </row>
    <row r="45" spans="2:7" ht="15" x14ac:dyDescent="0.2">
      <c r="B45" s="244">
        <v>41</v>
      </c>
      <c r="C45" s="245" t="s">
        <v>381</v>
      </c>
      <c r="D45" s="244" t="s">
        <v>341</v>
      </c>
      <c r="E45" s="248">
        <v>10</v>
      </c>
      <c r="F45" s="247">
        <v>40.79</v>
      </c>
      <c r="G45" s="247">
        <f t="shared" si="0"/>
        <v>407.9</v>
      </c>
    </row>
    <row r="46" spans="2:7" ht="15" x14ac:dyDescent="0.2">
      <c r="B46" s="244">
        <v>42</v>
      </c>
      <c r="C46" s="245" t="s">
        <v>382</v>
      </c>
      <c r="D46" s="244" t="s">
        <v>341</v>
      </c>
      <c r="E46" s="248">
        <v>10</v>
      </c>
      <c r="F46" s="247">
        <v>49.56</v>
      </c>
      <c r="G46" s="247">
        <f t="shared" si="0"/>
        <v>495.6</v>
      </c>
    </row>
    <row r="47" spans="2:7" ht="30" x14ac:dyDescent="0.2">
      <c r="B47" s="244">
        <v>43</v>
      </c>
      <c r="C47" s="245" t="s">
        <v>383</v>
      </c>
      <c r="D47" s="244" t="s">
        <v>341</v>
      </c>
      <c r="E47" s="248">
        <v>32</v>
      </c>
      <c r="F47" s="247">
        <v>7</v>
      </c>
      <c r="G47" s="247">
        <f t="shared" si="0"/>
        <v>224</v>
      </c>
    </row>
    <row r="48" spans="2:7" ht="30" x14ac:dyDescent="0.2">
      <c r="B48" s="244">
        <v>44</v>
      </c>
      <c r="C48" s="245" t="s">
        <v>384</v>
      </c>
      <c r="D48" s="244" t="s">
        <v>341</v>
      </c>
      <c r="E48" s="248">
        <v>32</v>
      </c>
      <c r="F48" s="247">
        <v>6.63</v>
      </c>
      <c r="G48" s="247">
        <f t="shared" si="0"/>
        <v>212.16</v>
      </c>
    </row>
    <row r="49" spans="2:7" ht="30" x14ac:dyDescent="0.2">
      <c r="B49" s="244">
        <v>45</v>
      </c>
      <c r="C49" s="245" t="s">
        <v>385</v>
      </c>
      <c r="D49" s="244" t="s">
        <v>341</v>
      </c>
      <c r="E49" s="248">
        <v>32</v>
      </c>
      <c r="F49" s="247">
        <v>11.9</v>
      </c>
      <c r="G49" s="247">
        <f t="shared" si="0"/>
        <v>380.8</v>
      </c>
    </row>
    <row r="50" spans="2:7" ht="30" x14ac:dyDescent="0.2">
      <c r="B50" s="244">
        <v>46</v>
      </c>
      <c r="C50" s="245" t="s">
        <v>386</v>
      </c>
      <c r="D50" s="244" t="s">
        <v>341</v>
      </c>
      <c r="E50" s="246">
        <v>6</v>
      </c>
      <c r="F50" s="247">
        <v>48.75</v>
      </c>
      <c r="G50" s="247">
        <f t="shared" si="0"/>
        <v>292.5</v>
      </c>
    </row>
    <row r="51" spans="2:7" ht="30" x14ac:dyDescent="0.2">
      <c r="B51" s="244">
        <v>47</v>
      </c>
      <c r="C51" s="245" t="s">
        <v>387</v>
      </c>
      <c r="D51" s="244" t="s">
        <v>341</v>
      </c>
      <c r="E51" s="246">
        <v>6</v>
      </c>
      <c r="F51" s="247">
        <v>62.16</v>
      </c>
      <c r="G51" s="247">
        <f t="shared" si="0"/>
        <v>372.96</v>
      </c>
    </row>
    <row r="52" spans="2:7" ht="30" x14ac:dyDescent="0.2">
      <c r="B52" s="244">
        <v>48</v>
      </c>
      <c r="C52" s="245" t="s">
        <v>388</v>
      </c>
      <c r="D52" s="244" t="s">
        <v>341</v>
      </c>
      <c r="E52" s="246">
        <v>6</v>
      </c>
      <c r="F52" s="247">
        <v>40.92</v>
      </c>
      <c r="G52" s="247">
        <f t="shared" si="0"/>
        <v>245.52</v>
      </c>
    </row>
    <row r="53" spans="2:7" ht="30" x14ac:dyDescent="0.2">
      <c r="B53" s="244">
        <v>49</v>
      </c>
      <c r="C53" s="245" t="s">
        <v>389</v>
      </c>
      <c r="D53" s="244" t="s">
        <v>341</v>
      </c>
      <c r="E53" s="246">
        <v>6</v>
      </c>
      <c r="F53" s="247">
        <v>38.200000000000003</v>
      </c>
      <c r="G53" s="247">
        <f t="shared" si="0"/>
        <v>229.20000000000002</v>
      </c>
    </row>
    <row r="54" spans="2:7" ht="30" x14ac:dyDescent="0.2">
      <c r="B54" s="244">
        <v>50</v>
      </c>
      <c r="C54" s="245" t="s">
        <v>390</v>
      </c>
      <c r="D54" s="244" t="s">
        <v>341</v>
      </c>
      <c r="E54" s="246">
        <v>6</v>
      </c>
      <c r="F54" s="247">
        <v>122.86</v>
      </c>
      <c r="G54" s="247">
        <f t="shared" si="0"/>
        <v>737.16</v>
      </c>
    </row>
    <row r="55" spans="2:7" ht="30" x14ac:dyDescent="0.2">
      <c r="B55" s="244">
        <v>51</v>
      </c>
      <c r="C55" s="245" t="s">
        <v>391</v>
      </c>
      <c r="D55" s="244" t="s">
        <v>341</v>
      </c>
      <c r="E55" s="246">
        <v>6</v>
      </c>
      <c r="F55" s="247">
        <v>181.75</v>
      </c>
      <c r="G55" s="247">
        <f t="shared" si="0"/>
        <v>1090.5</v>
      </c>
    </row>
    <row r="56" spans="2:7" ht="30" x14ac:dyDescent="0.2">
      <c r="B56" s="244">
        <v>52</v>
      </c>
      <c r="C56" s="245" t="s">
        <v>392</v>
      </c>
      <c r="D56" s="244" t="s">
        <v>341</v>
      </c>
      <c r="E56" s="246">
        <v>6</v>
      </c>
      <c r="F56" s="247">
        <v>352.37</v>
      </c>
      <c r="G56" s="247">
        <f t="shared" si="0"/>
        <v>2114.2200000000003</v>
      </c>
    </row>
    <row r="57" spans="2:7" ht="30" x14ac:dyDescent="0.2">
      <c r="B57" s="244">
        <v>53</v>
      </c>
      <c r="C57" s="245" t="s">
        <v>393</v>
      </c>
      <c r="D57" s="244" t="s">
        <v>341</v>
      </c>
      <c r="E57" s="246">
        <v>6</v>
      </c>
      <c r="F57" s="247">
        <v>596.57000000000005</v>
      </c>
      <c r="G57" s="247">
        <f t="shared" si="0"/>
        <v>3579.42</v>
      </c>
    </row>
    <row r="58" spans="2:7" ht="15" x14ac:dyDescent="0.2">
      <c r="B58" s="244">
        <v>54</v>
      </c>
      <c r="C58" s="245" t="s">
        <v>394</v>
      </c>
      <c r="D58" s="244" t="s">
        <v>341</v>
      </c>
      <c r="E58" s="246">
        <v>6</v>
      </c>
      <c r="F58" s="247">
        <v>10.16</v>
      </c>
      <c r="G58" s="247">
        <f t="shared" si="0"/>
        <v>60.96</v>
      </c>
    </row>
    <row r="59" spans="2:7" ht="30" x14ac:dyDescent="0.2">
      <c r="B59" s="244">
        <v>55</v>
      </c>
      <c r="C59" s="245" t="s">
        <v>395</v>
      </c>
      <c r="D59" s="244" t="s">
        <v>341</v>
      </c>
      <c r="E59" s="248">
        <v>6</v>
      </c>
      <c r="F59" s="247">
        <v>22.68</v>
      </c>
      <c r="G59" s="247">
        <f t="shared" si="0"/>
        <v>136.07999999999998</v>
      </c>
    </row>
    <row r="60" spans="2:7" ht="30" x14ac:dyDescent="0.2">
      <c r="B60" s="244">
        <v>56</v>
      </c>
      <c r="C60" s="245" t="s">
        <v>396</v>
      </c>
      <c r="D60" s="244" t="s">
        <v>341</v>
      </c>
      <c r="E60" s="248">
        <v>6</v>
      </c>
      <c r="F60" s="247">
        <v>148.25</v>
      </c>
      <c r="G60" s="247">
        <f t="shared" si="0"/>
        <v>889.5</v>
      </c>
    </row>
    <row r="61" spans="2:7" ht="30" x14ac:dyDescent="0.2">
      <c r="B61" s="244">
        <v>57</v>
      </c>
      <c r="C61" s="245" t="s">
        <v>397</v>
      </c>
      <c r="D61" s="244" t="s">
        <v>341</v>
      </c>
      <c r="E61" s="248">
        <v>6</v>
      </c>
      <c r="F61" s="247">
        <v>46.32</v>
      </c>
      <c r="G61" s="247">
        <f t="shared" si="0"/>
        <v>277.92</v>
      </c>
    </row>
    <row r="62" spans="2:7" ht="30" x14ac:dyDescent="0.2">
      <c r="B62" s="244">
        <v>58</v>
      </c>
      <c r="C62" s="245" t="s">
        <v>398</v>
      </c>
      <c r="D62" s="244" t="s">
        <v>341</v>
      </c>
      <c r="E62" s="248">
        <v>6</v>
      </c>
      <c r="F62" s="247">
        <v>9.8800000000000008</v>
      </c>
      <c r="G62" s="247">
        <f t="shared" si="0"/>
        <v>59.28</v>
      </c>
    </row>
    <row r="63" spans="2:7" ht="30" x14ac:dyDescent="0.2">
      <c r="B63" s="244">
        <v>59</v>
      </c>
      <c r="C63" s="245" t="s">
        <v>399</v>
      </c>
      <c r="D63" s="244" t="s">
        <v>341</v>
      </c>
      <c r="E63" s="248">
        <v>6</v>
      </c>
      <c r="F63" s="247">
        <v>9.8800000000000008</v>
      </c>
      <c r="G63" s="247">
        <f t="shared" si="0"/>
        <v>59.28</v>
      </c>
    </row>
    <row r="64" spans="2:7" ht="45" x14ac:dyDescent="0.2">
      <c r="B64" s="244">
        <v>60</v>
      </c>
      <c r="C64" s="245" t="s">
        <v>400</v>
      </c>
      <c r="D64" s="244" t="s">
        <v>341</v>
      </c>
      <c r="E64" s="248">
        <v>20</v>
      </c>
      <c r="F64" s="247">
        <v>29.45</v>
      </c>
      <c r="G64" s="247">
        <f t="shared" si="0"/>
        <v>589</v>
      </c>
    </row>
    <row r="65" spans="2:7" ht="15" x14ac:dyDescent="0.2">
      <c r="B65" s="244">
        <v>61</v>
      </c>
      <c r="C65" s="245" t="s">
        <v>401</v>
      </c>
      <c r="D65" s="244" t="s">
        <v>341</v>
      </c>
      <c r="E65" s="246">
        <v>8</v>
      </c>
      <c r="F65" s="247">
        <v>23.6</v>
      </c>
      <c r="G65" s="247">
        <f t="shared" si="0"/>
        <v>188.8</v>
      </c>
    </row>
    <row r="66" spans="2:7" ht="30" x14ac:dyDescent="0.2">
      <c r="B66" s="244">
        <v>62</v>
      </c>
      <c r="C66" s="245" t="s">
        <v>402</v>
      </c>
      <c r="D66" s="244" t="s">
        <v>341</v>
      </c>
      <c r="E66" s="248">
        <v>5</v>
      </c>
      <c r="F66" s="247">
        <v>183.85</v>
      </c>
      <c r="G66" s="247">
        <f t="shared" si="0"/>
        <v>919.25</v>
      </c>
    </row>
    <row r="67" spans="2:7" ht="45" x14ac:dyDescent="0.2">
      <c r="B67" s="244">
        <v>63</v>
      </c>
      <c r="C67" s="245" t="s">
        <v>403</v>
      </c>
      <c r="D67" s="244" t="s">
        <v>341</v>
      </c>
      <c r="E67" s="246">
        <v>6</v>
      </c>
      <c r="F67" s="247">
        <v>258.39999999999998</v>
      </c>
      <c r="G67" s="247">
        <f t="shared" si="0"/>
        <v>1550.3999999999999</v>
      </c>
    </row>
    <row r="68" spans="2:7" ht="45" x14ac:dyDescent="0.2">
      <c r="B68" s="244">
        <v>64</v>
      </c>
      <c r="C68" s="245" t="s">
        <v>404</v>
      </c>
      <c r="D68" s="244" t="s">
        <v>341</v>
      </c>
      <c r="E68" s="246">
        <v>6</v>
      </c>
      <c r="F68" s="247">
        <v>101.81</v>
      </c>
      <c r="G68" s="247">
        <f t="shared" si="0"/>
        <v>610.86</v>
      </c>
    </row>
    <row r="69" spans="2:7" ht="45" x14ac:dyDescent="0.2">
      <c r="B69" s="244">
        <v>65</v>
      </c>
      <c r="C69" s="245" t="s">
        <v>405</v>
      </c>
      <c r="D69" s="244" t="s">
        <v>341</v>
      </c>
      <c r="E69" s="246">
        <v>32</v>
      </c>
      <c r="F69" s="247">
        <v>12</v>
      </c>
      <c r="G69" s="247">
        <f t="shared" si="0"/>
        <v>384</v>
      </c>
    </row>
    <row r="70" spans="2:7" ht="120" x14ac:dyDescent="0.2">
      <c r="B70" s="244">
        <v>66</v>
      </c>
      <c r="C70" s="245" t="s">
        <v>406</v>
      </c>
      <c r="D70" s="244" t="s">
        <v>341</v>
      </c>
      <c r="E70" s="246">
        <v>32</v>
      </c>
      <c r="F70" s="247">
        <v>14.07</v>
      </c>
      <c r="G70" s="247">
        <f t="shared" si="0"/>
        <v>450.24</v>
      </c>
    </row>
    <row r="71" spans="2:7" ht="30" x14ac:dyDescent="0.2">
      <c r="B71" s="244">
        <v>67</v>
      </c>
      <c r="C71" s="245" t="s">
        <v>407</v>
      </c>
      <c r="D71" s="244" t="s">
        <v>341</v>
      </c>
      <c r="E71" s="246">
        <v>10</v>
      </c>
      <c r="F71" s="247">
        <v>107.64</v>
      </c>
      <c r="G71" s="247">
        <f t="shared" si="0"/>
        <v>1076.4000000000001</v>
      </c>
    </row>
    <row r="72" spans="2:7" ht="45" x14ac:dyDescent="0.2">
      <c r="B72" s="244">
        <v>68</v>
      </c>
      <c r="C72" s="245" t="s">
        <v>408</v>
      </c>
      <c r="D72" s="244" t="s">
        <v>341</v>
      </c>
      <c r="E72" s="246">
        <v>10</v>
      </c>
      <c r="F72" s="247">
        <v>40.97</v>
      </c>
      <c r="G72" s="247">
        <f t="shared" si="0"/>
        <v>409.7</v>
      </c>
    </row>
    <row r="73" spans="2:7" ht="45" x14ac:dyDescent="0.2">
      <c r="B73" s="244">
        <v>69</v>
      </c>
      <c r="C73" s="245" t="s">
        <v>409</v>
      </c>
      <c r="D73" s="244" t="s">
        <v>341</v>
      </c>
      <c r="E73" s="248">
        <v>5</v>
      </c>
      <c r="F73" s="247">
        <v>91.93</v>
      </c>
      <c r="G73" s="247">
        <f t="shared" si="0"/>
        <v>459.65000000000003</v>
      </c>
    </row>
    <row r="74" spans="2:7" ht="45" x14ac:dyDescent="0.2">
      <c r="B74" s="244">
        <v>70</v>
      </c>
      <c r="C74" s="245" t="s">
        <v>410</v>
      </c>
      <c r="D74" s="244" t="s">
        <v>341</v>
      </c>
      <c r="E74" s="246">
        <v>23</v>
      </c>
      <c r="F74" s="247">
        <v>230.78</v>
      </c>
      <c r="G74" s="247">
        <f t="shared" si="0"/>
        <v>5307.94</v>
      </c>
    </row>
    <row r="75" spans="2:7" ht="105" x14ac:dyDescent="0.2">
      <c r="B75" s="244">
        <v>71</v>
      </c>
      <c r="C75" s="245" t="s">
        <v>411</v>
      </c>
      <c r="D75" s="244" t="s">
        <v>341</v>
      </c>
      <c r="E75" s="246">
        <v>6</v>
      </c>
      <c r="F75" s="247">
        <v>319.48</v>
      </c>
      <c r="G75" s="247">
        <f t="shared" si="0"/>
        <v>1916.88</v>
      </c>
    </row>
    <row r="76" spans="2:7" ht="30" x14ac:dyDescent="0.2">
      <c r="B76" s="244">
        <v>72</v>
      </c>
      <c r="C76" s="245" t="s">
        <v>412</v>
      </c>
      <c r="D76" s="244" t="s">
        <v>341</v>
      </c>
      <c r="E76" s="246">
        <v>4</v>
      </c>
      <c r="F76" s="247">
        <v>139.94999999999999</v>
      </c>
      <c r="G76" s="247">
        <f t="shared" si="0"/>
        <v>559.79999999999995</v>
      </c>
    </row>
    <row r="77" spans="2:7" ht="45" x14ac:dyDescent="0.2">
      <c r="B77" s="244">
        <v>73</v>
      </c>
      <c r="C77" s="245" t="s">
        <v>413</v>
      </c>
      <c r="D77" s="244" t="s">
        <v>341</v>
      </c>
      <c r="E77" s="246">
        <v>32</v>
      </c>
      <c r="F77" s="247">
        <v>47.45</v>
      </c>
      <c r="G77" s="247">
        <f t="shared" si="0"/>
        <v>1518.4</v>
      </c>
    </row>
    <row r="78" spans="2:7" ht="30" x14ac:dyDescent="0.2">
      <c r="B78" s="244">
        <v>74</v>
      </c>
      <c r="C78" s="245" t="s">
        <v>414</v>
      </c>
      <c r="D78" s="244" t="s">
        <v>341</v>
      </c>
      <c r="E78" s="246">
        <v>16</v>
      </c>
      <c r="F78" s="247">
        <v>13.1</v>
      </c>
      <c r="G78" s="247">
        <f t="shared" si="0"/>
        <v>209.6</v>
      </c>
    </row>
    <row r="79" spans="2:7" ht="30" x14ac:dyDescent="0.2">
      <c r="B79" s="244">
        <v>75</v>
      </c>
      <c r="C79" s="245" t="s">
        <v>415</v>
      </c>
      <c r="D79" s="244" t="s">
        <v>341</v>
      </c>
      <c r="E79" s="246">
        <v>16</v>
      </c>
      <c r="F79" s="247">
        <v>17.02</v>
      </c>
      <c r="G79" s="247">
        <f t="shared" si="0"/>
        <v>272.32</v>
      </c>
    </row>
    <row r="80" spans="2:7" ht="30" x14ac:dyDescent="0.2">
      <c r="B80" s="244">
        <v>76</v>
      </c>
      <c r="C80" s="245" t="s">
        <v>416</v>
      </c>
      <c r="D80" s="244" t="s">
        <v>341</v>
      </c>
      <c r="E80" s="246">
        <v>16</v>
      </c>
      <c r="F80" s="247">
        <v>12.54</v>
      </c>
      <c r="G80" s="247">
        <f t="shared" si="0"/>
        <v>200.64</v>
      </c>
    </row>
    <row r="81" spans="2:7" ht="30" x14ac:dyDescent="0.2">
      <c r="B81" s="244">
        <v>77</v>
      </c>
      <c r="C81" s="245" t="s">
        <v>417</v>
      </c>
      <c r="D81" s="244" t="s">
        <v>341</v>
      </c>
      <c r="E81" s="246">
        <v>3</v>
      </c>
      <c r="F81" s="247">
        <v>158.22999999999999</v>
      </c>
      <c r="G81" s="247">
        <f t="shared" si="0"/>
        <v>474.68999999999994</v>
      </c>
    </row>
    <row r="82" spans="2:7" ht="60" x14ac:dyDescent="0.2">
      <c r="B82" s="244">
        <v>78</v>
      </c>
      <c r="C82" s="245" t="s">
        <v>418</v>
      </c>
      <c r="D82" s="244" t="s">
        <v>341</v>
      </c>
      <c r="E82" s="246">
        <v>19</v>
      </c>
      <c r="F82" s="247">
        <v>147.41</v>
      </c>
      <c r="G82" s="247">
        <f t="shared" si="0"/>
        <v>2800.79</v>
      </c>
    </row>
    <row r="83" spans="2:7" ht="45" x14ac:dyDescent="0.2">
      <c r="B83" s="244">
        <v>79</v>
      </c>
      <c r="C83" s="245" t="s">
        <v>419</v>
      </c>
      <c r="D83" s="244" t="s">
        <v>341</v>
      </c>
      <c r="E83" s="246">
        <v>6</v>
      </c>
      <c r="F83" s="247">
        <v>19.97</v>
      </c>
      <c r="G83" s="247">
        <f t="shared" si="0"/>
        <v>119.82</v>
      </c>
    </row>
    <row r="84" spans="2:7" ht="30" x14ac:dyDescent="0.2">
      <c r="B84" s="244">
        <v>80</v>
      </c>
      <c r="C84" s="245" t="s">
        <v>420</v>
      </c>
      <c r="D84" s="244" t="s">
        <v>341</v>
      </c>
      <c r="E84" s="246">
        <v>3</v>
      </c>
      <c r="F84" s="247">
        <v>96.9</v>
      </c>
      <c r="G84" s="247">
        <f t="shared" si="0"/>
        <v>290.70000000000005</v>
      </c>
    </row>
    <row r="85" spans="2:7" ht="15" x14ac:dyDescent="0.2">
      <c r="B85" s="244">
        <v>81</v>
      </c>
      <c r="C85" s="245" t="s">
        <v>421</v>
      </c>
      <c r="D85" s="244" t="s">
        <v>341</v>
      </c>
      <c r="E85" s="246">
        <v>4</v>
      </c>
      <c r="F85" s="247">
        <v>48.3</v>
      </c>
      <c r="G85" s="247">
        <f t="shared" si="0"/>
        <v>193.2</v>
      </c>
    </row>
    <row r="86" spans="2:7" ht="30" x14ac:dyDescent="0.2">
      <c r="B86" s="244">
        <v>82</v>
      </c>
      <c r="C86" s="245" t="s">
        <v>422</v>
      </c>
      <c r="D86" s="244" t="s">
        <v>341</v>
      </c>
      <c r="E86" s="246">
        <v>29</v>
      </c>
      <c r="F86" s="247">
        <v>55.32</v>
      </c>
      <c r="G86" s="247">
        <f t="shared" si="0"/>
        <v>1604.28</v>
      </c>
    </row>
    <row r="87" spans="2:7" ht="30" x14ac:dyDescent="0.2">
      <c r="B87" s="244">
        <v>83</v>
      </c>
      <c r="C87" s="245" t="s">
        <v>423</v>
      </c>
      <c r="D87" s="244" t="s">
        <v>341</v>
      </c>
      <c r="E87" s="246">
        <v>3</v>
      </c>
      <c r="F87" s="247">
        <v>318.63</v>
      </c>
      <c r="G87" s="247">
        <f t="shared" si="0"/>
        <v>955.89</v>
      </c>
    </row>
    <row r="88" spans="2:7" ht="75" x14ac:dyDescent="0.2">
      <c r="B88" s="244">
        <v>84</v>
      </c>
      <c r="C88" s="245" t="s">
        <v>424</v>
      </c>
      <c r="D88" s="244" t="s">
        <v>341</v>
      </c>
      <c r="E88" s="246">
        <v>3</v>
      </c>
      <c r="F88" s="247">
        <v>2525.81</v>
      </c>
      <c r="G88" s="247">
        <f t="shared" si="0"/>
        <v>7577.43</v>
      </c>
    </row>
    <row r="89" spans="2:7" ht="30" x14ac:dyDescent="0.2">
      <c r="B89" s="244">
        <v>85</v>
      </c>
      <c r="C89" s="245" t="s">
        <v>425</v>
      </c>
      <c r="D89" s="244" t="s">
        <v>341</v>
      </c>
      <c r="E89" s="246">
        <v>8</v>
      </c>
      <c r="F89" s="247">
        <v>2244.4299999999998</v>
      </c>
      <c r="G89" s="247">
        <f t="shared" si="0"/>
        <v>17955.439999999999</v>
      </c>
    </row>
    <row r="90" spans="2:7" ht="15" x14ac:dyDescent="0.2">
      <c r="B90" s="244">
        <v>86</v>
      </c>
      <c r="C90" s="245" t="s">
        <v>426</v>
      </c>
      <c r="D90" s="244" t="s">
        <v>341</v>
      </c>
      <c r="E90" s="246">
        <v>4</v>
      </c>
      <c r="F90" s="247">
        <v>24.44</v>
      </c>
      <c r="G90" s="247">
        <f t="shared" si="0"/>
        <v>97.76</v>
      </c>
    </row>
    <row r="91" spans="2:7" ht="15" x14ac:dyDescent="0.2">
      <c r="B91" s="244">
        <v>87</v>
      </c>
      <c r="C91" s="245" t="s">
        <v>427</v>
      </c>
      <c r="D91" s="244" t="s">
        <v>341</v>
      </c>
      <c r="E91" s="246">
        <v>8</v>
      </c>
      <c r="F91" s="247">
        <v>38.520000000000003</v>
      </c>
      <c r="G91" s="247">
        <f t="shared" si="0"/>
        <v>308.16000000000003</v>
      </c>
    </row>
    <row r="92" spans="2:7" ht="15" x14ac:dyDescent="0.2">
      <c r="B92" s="244">
        <v>88</v>
      </c>
      <c r="C92" s="245" t="s">
        <v>428</v>
      </c>
      <c r="D92" s="244" t="s">
        <v>341</v>
      </c>
      <c r="E92" s="246">
        <v>6</v>
      </c>
      <c r="F92" s="247">
        <v>31.19</v>
      </c>
      <c r="G92" s="247">
        <f t="shared" si="0"/>
        <v>187.14000000000001</v>
      </c>
    </row>
    <row r="93" spans="2:7" ht="15" x14ac:dyDescent="0.2">
      <c r="B93" s="244">
        <v>89</v>
      </c>
      <c r="C93" s="245" t="s">
        <v>429</v>
      </c>
      <c r="D93" s="244" t="s">
        <v>341</v>
      </c>
      <c r="E93" s="246">
        <v>4</v>
      </c>
      <c r="F93" s="247">
        <v>84.69</v>
      </c>
      <c r="G93" s="247">
        <f t="shared" si="0"/>
        <v>338.76</v>
      </c>
    </row>
    <row r="94" spans="2:7" ht="30" x14ac:dyDescent="0.2">
      <c r="B94" s="244">
        <v>90</v>
      </c>
      <c r="C94" s="245" t="s">
        <v>430</v>
      </c>
      <c r="D94" s="244" t="s">
        <v>341</v>
      </c>
      <c r="E94" s="246">
        <v>4</v>
      </c>
      <c r="F94" s="247">
        <v>48.14</v>
      </c>
      <c r="G94" s="247">
        <f t="shared" si="0"/>
        <v>192.56</v>
      </c>
    </row>
    <row r="95" spans="2:7" ht="30" x14ac:dyDescent="0.2">
      <c r="B95" s="244">
        <v>91</v>
      </c>
      <c r="C95" s="245" t="s">
        <v>431</v>
      </c>
      <c r="D95" s="244" t="s">
        <v>341</v>
      </c>
      <c r="E95" s="246">
        <v>3</v>
      </c>
      <c r="F95" s="247">
        <v>197.45</v>
      </c>
      <c r="G95" s="247">
        <f t="shared" si="0"/>
        <v>592.34999999999991</v>
      </c>
    </row>
    <row r="96" spans="2:7" ht="30" x14ac:dyDescent="0.2">
      <c r="B96" s="244">
        <v>92</v>
      </c>
      <c r="C96" s="245" t="s">
        <v>432</v>
      </c>
      <c r="D96" s="244" t="s">
        <v>341</v>
      </c>
      <c r="E96" s="246">
        <v>6</v>
      </c>
      <c r="F96" s="247">
        <v>25</v>
      </c>
      <c r="G96" s="247">
        <f t="shared" si="0"/>
        <v>150</v>
      </c>
    </row>
    <row r="97" spans="2:7" ht="45" x14ac:dyDescent="0.2">
      <c r="B97" s="244">
        <v>93</v>
      </c>
      <c r="C97" s="245" t="s">
        <v>433</v>
      </c>
      <c r="D97" s="244" t="s">
        <v>341</v>
      </c>
      <c r="E97" s="246">
        <v>3</v>
      </c>
      <c r="F97" s="247">
        <v>722.19</v>
      </c>
      <c r="G97" s="247">
        <f t="shared" si="0"/>
        <v>2166.5700000000002</v>
      </c>
    </row>
    <row r="98" spans="2:7" ht="45" x14ac:dyDescent="0.2">
      <c r="B98" s="244">
        <v>94</v>
      </c>
      <c r="C98" s="245" t="s">
        <v>434</v>
      </c>
      <c r="D98" s="244" t="s">
        <v>341</v>
      </c>
      <c r="E98" s="246">
        <v>15</v>
      </c>
      <c r="F98" s="247">
        <v>25.24</v>
      </c>
      <c r="G98" s="247">
        <f t="shared" si="0"/>
        <v>378.59999999999997</v>
      </c>
    </row>
    <row r="99" spans="2:7" ht="30" x14ac:dyDescent="0.2">
      <c r="B99" s="244">
        <v>95</v>
      </c>
      <c r="C99" s="245" t="s">
        <v>435</v>
      </c>
      <c r="D99" s="244" t="s">
        <v>341</v>
      </c>
      <c r="E99" s="246">
        <v>6</v>
      </c>
      <c r="F99" s="247">
        <v>53</v>
      </c>
      <c r="G99" s="247">
        <f t="shared" si="0"/>
        <v>318</v>
      </c>
    </row>
    <row r="100" spans="2:7" ht="30" x14ac:dyDescent="0.2">
      <c r="B100" s="244">
        <v>96</v>
      </c>
      <c r="C100" s="245" t="s">
        <v>436</v>
      </c>
      <c r="D100" s="244" t="s">
        <v>341</v>
      </c>
      <c r="E100" s="248">
        <v>48</v>
      </c>
      <c r="F100" s="247">
        <v>7.31</v>
      </c>
      <c r="G100" s="247">
        <f t="shared" si="0"/>
        <v>350.88</v>
      </c>
    </row>
    <row r="101" spans="2:7" ht="30" x14ac:dyDescent="0.2">
      <c r="B101" s="244">
        <v>97</v>
      </c>
      <c r="C101" s="245" t="s">
        <v>437</v>
      </c>
      <c r="D101" s="244" t="s">
        <v>341</v>
      </c>
      <c r="E101" s="248">
        <v>5</v>
      </c>
      <c r="F101" s="247">
        <v>20.49</v>
      </c>
      <c r="G101" s="247">
        <f t="shared" si="0"/>
        <v>102.44999999999999</v>
      </c>
    </row>
    <row r="102" spans="2:7" ht="15" x14ac:dyDescent="0.2">
      <c r="B102" s="244">
        <v>98</v>
      </c>
      <c r="C102" s="245" t="s">
        <v>438</v>
      </c>
      <c r="D102" s="244" t="s">
        <v>341</v>
      </c>
      <c r="E102" s="246">
        <v>3</v>
      </c>
      <c r="F102" s="247">
        <v>293.76</v>
      </c>
      <c r="G102" s="247">
        <f t="shared" si="0"/>
        <v>881.28</v>
      </c>
    </row>
    <row r="103" spans="2:7" ht="15" x14ac:dyDescent="0.2">
      <c r="B103" s="244">
        <v>99</v>
      </c>
      <c r="C103" s="245" t="s">
        <v>439</v>
      </c>
      <c r="D103" s="244" t="s">
        <v>341</v>
      </c>
      <c r="E103" s="246">
        <v>16</v>
      </c>
      <c r="F103" s="247">
        <v>19.690000000000001</v>
      </c>
      <c r="G103" s="247">
        <f t="shared" si="0"/>
        <v>315.04000000000002</v>
      </c>
    </row>
    <row r="104" spans="2:7" ht="15" x14ac:dyDescent="0.2">
      <c r="B104" s="244">
        <v>100</v>
      </c>
      <c r="C104" s="245" t="s">
        <v>440</v>
      </c>
      <c r="D104" s="244" t="s">
        <v>341</v>
      </c>
      <c r="E104" s="246">
        <v>6</v>
      </c>
      <c r="F104" s="247">
        <v>19.850000000000001</v>
      </c>
      <c r="G104" s="247">
        <f t="shared" si="0"/>
        <v>119.10000000000001</v>
      </c>
    </row>
    <row r="105" spans="2:7" ht="15" x14ac:dyDescent="0.2">
      <c r="B105" s="244">
        <v>101</v>
      </c>
      <c r="C105" s="245" t="s">
        <v>441</v>
      </c>
      <c r="D105" s="244" t="s">
        <v>341</v>
      </c>
      <c r="E105" s="246">
        <v>30</v>
      </c>
      <c r="F105" s="247">
        <v>17.36</v>
      </c>
      <c r="G105" s="247">
        <f t="shared" si="0"/>
        <v>520.79999999999995</v>
      </c>
    </row>
    <row r="106" spans="2:7" ht="60" x14ac:dyDescent="0.2">
      <c r="B106" s="244">
        <v>102</v>
      </c>
      <c r="C106" s="245" t="s">
        <v>442</v>
      </c>
      <c r="D106" s="244" t="s">
        <v>341</v>
      </c>
      <c r="E106" s="246">
        <v>6</v>
      </c>
      <c r="F106" s="247">
        <v>44.88</v>
      </c>
      <c r="G106" s="247">
        <f t="shared" si="0"/>
        <v>269.28000000000003</v>
      </c>
    </row>
    <row r="107" spans="2:7" ht="30" x14ac:dyDescent="0.2">
      <c r="B107" s="244">
        <v>103</v>
      </c>
      <c r="C107" s="245" t="s">
        <v>443</v>
      </c>
      <c r="D107" s="244" t="s">
        <v>341</v>
      </c>
      <c r="E107" s="246">
        <v>19</v>
      </c>
      <c r="F107" s="247">
        <v>300</v>
      </c>
      <c r="G107" s="247">
        <f t="shared" si="0"/>
        <v>5700</v>
      </c>
    </row>
    <row r="108" spans="2:7" ht="25.5" x14ac:dyDescent="0.2">
      <c r="B108" s="244">
        <v>104</v>
      </c>
      <c r="C108" s="249" t="s">
        <v>444</v>
      </c>
      <c r="D108" s="244" t="s">
        <v>341</v>
      </c>
      <c r="E108" s="246">
        <v>4</v>
      </c>
      <c r="F108" s="247">
        <v>284.58</v>
      </c>
      <c r="G108" s="247">
        <f t="shared" si="0"/>
        <v>1138.32</v>
      </c>
    </row>
    <row r="109" spans="2:7" ht="30" x14ac:dyDescent="0.2">
      <c r="B109" s="244">
        <v>105</v>
      </c>
      <c r="C109" s="245" t="s">
        <v>445</v>
      </c>
      <c r="D109" s="244" t="s">
        <v>341</v>
      </c>
      <c r="E109" s="246">
        <v>3</v>
      </c>
      <c r="F109" s="247">
        <v>380.03</v>
      </c>
      <c r="G109" s="247">
        <f t="shared" si="0"/>
        <v>1140.0899999999999</v>
      </c>
    </row>
    <row r="110" spans="2:7" ht="30" x14ac:dyDescent="0.2">
      <c r="B110" s="244">
        <v>106</v>
      </c>
      <c r="C110" s="245" t="s">
        <v>446</v>
      </c>
      <c r="D110" s="244" t="s">
        <v>341</v>
      </c>
      <c r="E110" s="246">
        <v>6</v>
      </c>
      <c r="F110" s="247">
        <v>182.12</v>
      </c>
      <c r="G110" s="247">
        <f t="shared" si="0"/>
        <v>1092.72</v>
      </c>
    </row>
    <row r="111" spans="2:7" ht="15" x14ac:dyDescent="0.2">
      <c r="B111" s="244">
        <v>107</v>
      </c>
      <c r="C111" s="245" t="s">
        <v>447</v>
      </c>
      <c r="D111" s="244" t="s">
        <v>341</v>
      </c>
      <c r="E111" s="246">
        <v>4</v>
      </c>
      <c r="F111" s="247">
        <v>21.76</v>
      </c>
      <c r="G111" s="247">
        <f t="shared" si="0"/>
        <v>87.04</v>
      </c>
    </row>
    <row r="112" spans="2:7" ht="15" x14ac:dyDescent="0.2">
      <c r="B112" s="244">
        <v>108</v>
      </c>
      <c r="C112" s="245" t="s">
        <v>448</v>
      </c>
      <c r="D112" s="244" t="s">
        <v>341</v>
      </c>
      <c r="E112" s="246">
        <v>10</v>
      </c>
      <c r="F112" s="247">
        <v>10.71</v>
      </c>
      <c r="G112" s="247">
        <f t="shared" si="0"/>
        <v>107.10000000000001</v>
      </c>
    </row>
    <row r="113" spans="2:7" ht="30" x14ac:dyDescent="0.2">
      <c r="B113" s="244">
        <v>109</v>
      </c>
      <c r="C113" s="245" t="s">
        <v>449</v>
      </c>
      <c r="D113" s="244" t="s">
        <v>341</v>
      </c>
      <c r="E113" s="248">
        <v>20</v>
      </c>
      <c r="F113" s="247">
        <v>37.11</v>
      </c>
      <c r="G113" s="247">
        <f t="shared" si="0"/>
        <v>742.2</v>
      </c>
    </row>
    <row r="114" spans="2:7" ht="30" x14ac:dyDescent="0.2">
      <c r="B114" s="244">
        <v>110</v>
      </c>
      <c r="C114" s="245" t="s">
        <v>450</v>
      </c>
      <c r="D114" s="244" t="s">
        <v>341</v>
      </c>
      <c r="E114" s="246">
        <v>6</v>
      </c>
      <c r="F114" s="247">
        <v>20.9</v>
      </c>
      <c r="G114" s="247">
        <f t="shared" si="0"/>
        <v>125.39999999999999</v>
      </c>
    </row>
    <row r="115" spans="2:7" ht="30" x14ac:dyDescent="0.2">
      <c r="B115" s="244">
        <v>111</v>
      </c>
      <c r="C115" s="245" t="s">
        <v>451</v>
      </c>
      <c r="D115" s="244" t="s">
        <v>341</v>
      </c>
      <c r="E115" s="246">
        <v>6</v>
      </c>
      <c r="F115" s="247">
        <v>24.3</v>
      </c>
      <c r="G115" s="247">
        <f t="shared" si="0"/>
        <v>145.80000000000001</v>
      </c>
    </row>
    <row r="116" spans="2:7" ht="30" x14ac:dyDescent="0.2">
      <c r="B116" s="244">
        <v>112</v>
      </c>
      <c r="C116" s="245" t="s">
        <v>452</v>
      </c>
      <c r="D116" s="244" t="s">
        <v>341</v>
      </c>
      <c r="E116" s="246">
        <v>6</v>
      </c>
      <c r="F116" s="247">
        <v>24.75</v>
      </c>
      <c r="G116" s="247">
        <f t="shared" si="0"/>
        <v>148.5</v>
      </c>
    </row>
    <row r="117" spans="2:7" ht="45" x14ac:dyDescent="0.2">
      <c r="B117" s="244">
        <v>113</v>
      </c>
      <c r="C117" s="245" t="s">
        <v>453</v>
      </c>
      <c r="D117" s="244" t="s">
        <v>341</v>
      </c>
      <c r="E117" s="246">
        <v>6</v>
      </c>
      <c r="F117" s="247">
        <v>120</v>
      </c>
      <c r="G117" s="247">
        <f t="shared" si="0"/>
        <v>720</v>
      </c>
    </row>
    <row r="118" spans="2:7" ht="30" x14ac:dyDescent="0.2">
      <c r="B118" s="244">
        <v>114</v>
      </c>
      <c r="C118" s="245" t="s">
        <v>454</v>
      </c>
      <c r="D118" s="244" t="s">
        <v>341</v>
      </c>
      <c r="E118" s="246">
        <v>1</v>
      </c>
      <c r="F118" s="247">
        <v>2015.11</v>
      </c>
      <c r="G118" s="247">
        <f t="shared" si="0"/>
        <v>2015.11</v>
      </c>
    </row>
    <row r="119" spans="2:7" ht="60" x14ac:dyDescent="0.2">
      <c r="B119" s="244">
        <v>115</v>
      </c>
      <c r="C119" s="245" t="s">
        <v>455</v>
      </c>
      <c r="D119" s="244" t="s">
        <v>341</v>
      </c>
      <c r="E119" s="246">
        <v>4</v>
      </c>
      <c r="F119" s="247">
        <v>41.41</v>
      </c>
      <c r="G119" s="247">
        <f t="shared" si="0"/>
        <v>165.64</v>
      </c>
    </row>
    <row r="120" spans="2:7" ht="45" x14ac:dyDescent="0.2">
      <c r="B120" s="244">
        <v>116</v>
      </c>
      <c r="C120" s="245" t="s">
        <v>456</v>
      </c>
      <c r="D120" s="244" t="s">
        <v>341</v>
      </c>
      <c r="E120" s="248">
        <v>20</v>
      </c>
      <c r="F120" s="247">
        <v>34.58</v>
      </c>
      <c r="G120" s="247">
        <f t="shared" si="0"/>
        <v>691.59999999999991</v>
      </c>
    </row>
    <row r="121" spans="2:7" ht="45" x14ac:dyDescent="0.2">
      <c r="B121" s="244">
        <v>117</v>
      </c>
      <c r="C121" s="245" t="s">
        <v>457</v>
      </c>
      <c r="D121" s="244" t="s">
        <v>341</v>
      </c>
      <c r="E121" s="248">
        <v>20</v>
      </c>
      <c r="F121" s="247">
        <v>49.1</v>
      </c>
      <c r="G121" s="247">
        <f t="shared" si="0"/>
        <v>982</v>
      </c>
    </row>
    <row r="122" spans="2:7" ht="30" x14ac:dyDescent="0.2">
      <c r="B122" s="244">
        <v>118</v>
      </c>
      <c r="C122" s="245" t="s">
        <v>458</v>
      </c>
      <c r="D122" s="244" t="s">
        <v>341</v>
      </c>
      <c r="E122" s="248">
        <v>20</v>
      </c>
      <c r="F122" s="247">
        <v>39.770000000000003</v>
      </c>
      <c r="G122" s="247">
        <f t="shared" si="0"/>
        <v>795.40000000000009</v>
      </c>
    </row>
    <row r="123" spans="2:7" ht="15" x14ac:dyDescent="0.2">
      <c r="B123" s="244">
        <v>119</v>
      </c>
      <c r="C123" s="245" t="s">
        <v>459</v>
      </c>
      <c r="D123" s="244" t="s">
        <v>341</v>
      </c>
      <c r="E123" s="246">
        <v>53</v>
      </c>
      <c r="F123" s="247">
        <v>5</v>
      </c>
      <c r="G123" s="247">
        <f t="shared" si="0"/>
        <v>265</v>
      </c>
    </row>
    <row r="124" spans="2:7" ht="15" x14ac:dyDescent="0.2">
      <c r="B124" s="244">
        <v>120</v>
      </c>
      <c r="C124" s="245" t="s">
        <v>460</v>
      </c>
      <c r="D124" s="244" t="s">
        <v>341</v>
      </c>
      <c r="E124" s="248">
        <v>8</v>
      </c>
      <c r="F124" s="247">
        <v>106</v>
      </c>
      <c r="G124" s="247">
        <f t="shared" si="0"/>
        <v>848</v>
      </c>
    </row>
    <row r="125" spans="2:7" ht="15" x14ac:dyDescent="0.2">
      <c r="B125" s="244">
        <v>121</v>
      </c>
      <c r="C125" s="245" t="s">
        <v>461</v>
      </c>
      <c r="D125" s="244" t="s">
        <v>341</v>
      </c>
      <c r="E125" s="248">
        <v>20</v>
      </c>
      <c r="F125" s="247">
        <v>23.3</v>
      </c>
      <c r="G125" s="247">
        <f t="shared" si="0"/>
        <v>466</v>
      </c>
    </row>
    <row r="126" spans="2:7" x14ac:dyDescent="0.25">
      <c r="B126" s="354" t="s">
        <v>462</v>
      </c>
      <c r="C126" s="285"/>
      <c r="D126" s="285"/>
      <c r="E126" s="285"/>
      <c r="F126" s="286"/>
      <c r="G126" s="243">
        <f>SUM(G5:G125)</f>
        <v>141501.72000000003</v>
      </c>
    </row>
    <row r="127" spans="2:7" ht="12.75" x14ac:dyDescent="0.2">
      <c r="B127" s="355" t="s">
        <v>463</v>
      </c>
      <c r="C127" s="285"/>
      <c r="D127" s="285"/>
      <c r="E127" s="285"/>
      <c r="F127" s="286"/>
      <c r="G127" s="250">
        <v>60</v>
      </c>
    </row>
    <row r="128" spans="2:7" ht="12.75" x14ac:dyDescent="0.2">
      <c r="B128" s="355" t="s">
        <v>290</v>
      </c>
      <c r="C128" s="285"/>
      <c r="D128" s="285"/>
      <c r="E128" s="285"/>
      <c r="F128" s="286"/>
      <c r="G128" s="250">
        <v>53</v>
      </c>
    </row>
    <row r="129" spans="2:7" ht="12.75" x14ac:dyDescent="0.2">
      <c r="B129" s="355" t="s">
        <v>464</v>
      </c>
      <c r="C129" s="285"/>
      <c r="D129" s="285"/>
      <c r="E129" s="285"/>
      <c r="F129" s="286"/>
      <c r="G129" s="251">
        <f>(G126/G127)/G128</f>
        <v>44.497396226415106</v>
      </c>
    </row>
  </sheetData>
  <mergeCells count="5">
    <mergeCell ref="B2:G2"/>
    <mergeCell ref="B126:F126"/>
    <mergeCell ref="B127:F127"/>
    <mergeCell ref="B128:F128"/>
    <mergeCell ref="B129:F129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4"/>
  <sheetViews>
    <sheetView workbookViewId="0"/>
  </sheetViews>
  <sheetFormatPr defaultColWidth="12.5703125" defaultRowHeight="15.75" customHeight="1" x14ac:dyDescent="0.2"/>
  <cols>
    <col min="2" max="2" width="27.28515625" customWidth="1"/>
    <col min="3" max="3" width="15.28515625" customWidth="1"/>
    <col min="5" max="5" width="10.42578125" customWidth="1"/>
    <col min="6" max="6" width="21.140625" customWidth="1"/>
    <col min="7" max="7" width="15.28515625" customWidth="1"/>
    <col min="8" max="8" width="21.28515625" customWidth="1"/>
    <col min="9" max="9" width="22.28515625" customWidth="1"/>
  </cols>
  <sheetData>
    <row r="1" spans="1:25" x14ac:dyDescent="0.2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x14ac:dyDescent="0.2">
      <c r="A2" s="252"/>
      <c r="B2" s="356" t="s">
        <v>465</v>
      </c>
      <c r="C2" s="285"/>
      <c r="D2" s="285"/>
      <c r="E2" s="285"/>
      <c r="F2" s="285"/>
      <c r="G2" s="285"/>
      <c r="H2" s="285"/>
      <c r="I2" s="286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x14ac:dyDescent="0.2">
      <c r="A3" s="252"/>
      <c r="B3" s="357" t="s">
        <v>466</v>
      </c>
      <c r="C3" s="285"/>
      <c r="D3" s="285"/>
      <c r="E3" s="285"/>
      <c r="F3" s="285"/>
      <c r="G3" s="285"/>
      <c r="H3" s="285"/>
      <c r="I3" s="286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x14ac:dyDescent="0.2">
      <c r="A4" s="252"/>
      <c r="B4" s="254" t="s">
        <v>467</v>
      </c>
      <c r="C4" s="255"/>
      <c r="D4" s="254" t="s">
        <v>468</v>
      </c>
      <c r="E4" s="255"/>
      <c r="F4" s="254" t="s">
        <v>469</v>
      </c>
      <c r="G4" s="255"/>
      <c r="H4" s="254" t="s">
        <v>470</v>
      </c>
      <c r="I4" s="255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</row>
    <row r="5" spans="1:25" x14ac:dyDescent="0.2">
      <c r="A5" s="252"/>
      <c r="B5" s="254" t="s">
        <v>471</v>
      </c>
      <c r="C5" s="255"/>
      <c r="D5" s="254" t="s">
        <v>472</v>
      </c>
      <c r="E5" s="255"/>
      <c r="F5" s="255"/>
      <c r="G5" s="255"/>
      <c r="H5" s="254" t="s">
        <v>473</v>
      </c>
      <c r="I5" s="255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1:25" x14ac:dyDescent="0.2">
      <c r="A6" s="252"/>
      <c r="B6" s="254" t="s">
        <v>474</v>
      </c>
      <c r="C6" s="255"/>
      <c r="D6" s="254" t="s">
        <v>475</v>
      </c>
      <c r="E6" s="255"/>
      <c r="F6" s="255"/>
      <c r="G6" s="255"/>
      <c r="H6" s="254" t="s">
        <v>476</v>
      </c>
      <c r="I6" s="255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1:25" x14ac:dyDescent="0.2">
      <c r="A7" s="252"/>
      <c r="B7" s="254" t="s">
        <v>477</v>
      </c>
      <c r="C7" s="358"/>
      <c r="D7" s="285"/>
      <c r="E7" s="285"/>
      <c r="F7" s="285"/>
      <c r="G7" s="286"/>
      <c r="H7" s="254" t="s">
        <v>478</v>
      </c>
      <c r="I7" s="255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1:25" x14ac:dyDescent="0.2">
      <c r="A8" s="252"/>
      <c r="B8" s="358" t="s">
        <v>479</v>
      </c>
      <c r="C8" s="285"/>
      <c r="D8" s="285"/>
      <c r="E8" s="285"/>
      <c r="F8" s="285"/>
      <c r="G8" s="285"/>
      <c r="H8" s="285"/>
      <c r="I8" s="286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</row>
    <row r="9" spans="1:25" x14ac:dyDescent="0.2">
      <c r="A9" s="252"/>
      <c r="B9" s="359" t="s">
        <v>480</v>
      </c>
      <c r="C9" s="285"/>
      <c r="D9" s="285"/>
      <c r="E9" s="285"/>
      <c r="F9" s="285"/>
      <c r="G9" s="285"/>
      <c r="H9" s="285"/>
      <c r="I9" s="286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1:25" x14ac:dyDescent="0.2">
      <c r="A10" s="252"/>
      <c r="B10" s="359" t="s">
        <v>481</v>
      </c>
      <c r="C10" s="285"/>
      <c r="D10" s="285"/>
      <c r="E10" s="285"/>
      <c r="F10" s="285"/>
      <c r="G10" s="285"/>
      <c r="H10" s="285"/>
      <c r="I10" s="286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1:25" x14ac:dyDescent="0.2">
      <c r="A11" s="252"/>
      <c r="B11" s="359" t="s">
        <v>482</v>
      </c>
      <c r="C11" s="285"/>
      <c r="D11" s="285"/>
      <c r="E11" s="285"/>
      <c r="F11" s="285"/>
      <c r="G11" s="285"/>
      <c r="H11" s="285"/>
      <c r="I11" s="286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1:25" x14ac:dyDescent="0.2">
      <c r="A12" s="252"/>
      <c r="B12" s="257" t="s">
        <v>99</v>
      </c>
      <c r="C12" s="257" t="s">
        <v>483</v>
      </c>
      <c r="D12" s="257" t="s">
        <v>484</v>
      </c>
      <c r="E12" s="257" t="s">
        <v>485</v>
      </c>
      <c r="F12" s="257" t="s">
        <v>486</v>
      </c>
      <c r="G12" s="257" t="s">
        <v>487</v>
      </c>
      <c r="H12" s="257" t="s">
        <v>488</v>
      </c>
      <c r="I12" s="257" t="s">
        <v>489</v>
      </c>
      <c r="J12" s="252"/>
      <c r="K12" s="258" t="s">
        <v>490</v>
      </c>
      <c r="L12" s="258">
        <v>3</v>
      </c>
      <c r="M12" s="258" t="s">
        <v>491</v>
      </c>
      <c r="N12" s="258">
        <v>17</v>
      </c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1:25" x14ac:dyDescent="0.2">
      <c r="A13" s="252"/>
      <c r="B13" s="254">
        <v>1</v>
      </c>
      <c r="C13" s="254" t="s">
        <v>492</v>
      </c>
      <c r="D13" s="254" t="s">
        <v>493</v>
      </c>
      <c r="E13" s="259">
        <v>4</v>
      </c>
      <c r="F13" s="259">
        <v>6</v>
      </c>
      <c r="G13" s="260">
        <v>76.42</v>
      </c>
      <c r="H13" s="260">
        <f t="shared" ref="H13:H18" si="0">E13*G13</f>
        <v>305.68</v>
      </c>
      <c r="I13" s="260">
        <f t="shared" ref="I13:I18" si="1">H13/12</f>
        <v>25.473333333333333</v>
      </c>
      <c r="J13" s="252"/>
      <c r="K13" s="258" t="s">
        <v>494</v>
      </c>
      <c r="L13" s="258">
        <v>2</v>
      </c>
      <c r="M13" s="258" t="s">
        <v>495</v>
      </c>
      <c r="N13" s="258">
        <v>3</v>
      </c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1:25" x14ac:dyDescent="0.2">
      <c r="A14" s="252"/>
      <c r="B14" s="254">
        <v>2</v>
      </c>
      <c r="C14" s="254" t="s">
        <v>496</v>
      </c>
      <c r="D14" s="254" t="s">
        <v>493</v>
      </c>
      <c r="E14" s="259">
        <v>6</v>
      </c>
      <c r="F14" s="259">
        <v>6</v>
      </c>
      <c r="G14" s="260">
        <v>50.19</v>
      </c>
      <c r="H14" s="260">
        <f t="shared" si="0"/>
        <v>301.14</v>
      </c>
      <c r="I14" s="260">
        <f t="shared" si="1"/>
        <v>25.094999999999999</v>
      </c>
      <c r="J14" s="252"/>
      <c r="K14" s="258" t="s">
        <v>497</v>
      </c>
      <c r="L14" s="258">
        <v>1</v>
      </c>
      <c r="M14" s="258" t="s">
        <v>498</v>
      </c>
      <c r="N14" s="258">
        <v>3</v>
      </c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1:25" x14ac:dyDescent="0.2">
      <c r="A15" s="252"/>
      <c r="B15" s="254">
        <v>3</v>
      </c>
      <c r="C15" s="254" t="s">
        <v>499</v>
      </c>
      <c r="D15" s="254" t="s">
        <v>493</v>
      </c>
      <c r="E15" s="259">
        <v>2</v>
      </c>
      <c r="F15" s="259">
        <v>6</v>
      </c>
      <c r="G15" s="260">
        <v>82</v>
      </c>
      <c r="H15" s="260">
        <f t="shared" si="0"/>
        <v>164</v>
      </c>
      <c r="I15" s="260">
        <f t="shared" si="1"/>
        <v>13.666666666666666</v>
      </c>
      <c r="J15" s="252"/>
      <c r="K15" s="258" t="s">
        <v>500</v>
      </c>
      <c r="L15" s="258">
        <v>1</v>
      </c>
      <c r="M15" s="258" t="s">
        <v>501</v>
      </c>
      <c r="N15" s="258">
        <v>3</v>
      </c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1:25" x14ac:dyDescent="0.2">
      <c r="A16" s="252"/>
      <c r="B16" s="254">
        <v>4</v>
      </c>
      <c r="C16" s="254" t="s">
        <v>502</v>
      </c>
      <c r="D16" s="254" t="s">
        <v>503</v>
      </c>
      <c r="E16" s="259">
        <v>8</v>
      </c>
      <c r="F16" s="259">
        <v>12</v>
      </c>
      <c r="G16" s="260">
        <v>11.97</v>
      </c>
      <c r="H16" s="260">
        <f t="shared" si="0"/>
        <v>95.76</v>
      </c>
      <c r="I16" s="260">
        <f t="shared" si="1"/>
        <v>7.98</v>
      </c>
      <c r="J16" s="252"/>
      <c r="K16" s="258" t="s">
        <v>504</v>
      </c>
      <c r="L16" s="258">
        <v>1</v>
      </c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1:25" x14ac:dyDescent="0.2">
      <c r="A17" s="252"/>
      <c r="B17" s="254">
        <v>5</v>
      </c>
      <c r="C17" s="254" t="s">
        <v>505</v>
      </c>
      <c r="D17" s="254" t="s">
        <v>493</v>
      </c>
      <c r="E17" s="259">
        <v>1</v>
      </c>
      <c r="F17" s="259">
        <v>12</v>
      </c>
      <c r="G17" s="260">
        <v>68.97</v>
      </c>
      <c r="H17" s="260">
        <f t="shared" si="0"/>
        <v>68.97</v>
      </c>
      <c r="I17" s="260">
        <f t="shared" si="1"/>
        <v>5.7474999999999996</v>
      </c>
      <c r="J17" s="252"/>
      <c r="K17" s="258" t="s">
        <v>506</v>
      </c>
      <c r="L17" s="258">
        <v>1</v>
      </c>
      <c r="M17" s="258" t="s">
        <v>507</v>
      </c>
      <c r="N17" s="258">
        <v>2</v>
      </c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25" x14ac:dyDescent="0.2">
      <c r="A18" s="252"/>
      <c r="B18" s="254">
        <v>6</v>
      </c>
      <c r="C18" s="254" t="s">
        <v>508</v>
      </c>
      <c r="D18" s="254" t="s">
        <v>493</v>
      </c>
      <c r="E18" s="259">
        <v>1</v>
      </c>
      <c r="F18" s="259">
        <v>12</v>
      </c>
      <c r="G18" s="260">
        <v>76.2</v>
      </c>
      <c r="H18" s="260">
        <f t="shared" si="0"/>
        <v>76.2</v>
      </c>
      <c r="I18" s="260">
        <f t="shared" si="1"/>
        <v>6.3500000000000005</v>
      </c>
      <c r="J18" s="252"/>
      <c r="K18" s="258" t="s">
        <v>509</v>
      </c>
      <c r="L18" s="258">
        <v>1</v>
      </c>
      <c r="M18" s="258" t="s">
        <v>510</v>
      </c>
      <c r="N18" s="258">
        <v>1</v>
      </c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</row>
    <row r="19" spans="1:25" x14ac:dyDescent="0.2">
      <c r="A19" s="252"/>
      <c r="B19" s="358" t="s">
        <v>109</v>
      </c>
      <c r="C19" s="285"/>
      <c r="D19" s="286"/>
      <c r="E19" s="255"/>
      <c r="F19" s="255"/>
      <c r="G19" s="254"/>
      <c r="H19" s="260">
        <f t="shared" ref="H19:I19" si="2">SUM(H13:H18)</f>
        <v>1011.75</v>
      </c>
      <c r="I19" s="260">
        <f t="shared" si="2"/>
        <v>84.3125</v>
      </c>
      <c r="J19" s="252"/>
      <c r="K19" s="258" t="s">
        <v>511</v>
      </c>
      <c r="L19" s="261">
        <v>1</v>
      </c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</row>
    <row r="20" spans="1:25" x14ac:dyDescent="0.2">
      <c r="A20" s="252"/>
      <c r="B20" s="357" t="s">
        <v>512</v>
      </c>
      <c r="C20" s="285"/>
      <c r="D20" s="285"/>
      <c r="E20" s="286"/>
      <c r="F20" s="262">
        <v>38</v>
      </c>
      <c r="G20" s="357" t="s">
        <v>513</v>
      </c>
      <c r="H20" s="286"/>
      <c r="I20" s="263">
        <f>(H19*F20)/12/38</f>
        <v>84.3125</v>
      </c>
      <c r="J20" s="252"/>
      <c r="K20" s="258" t="s">
        <v>514</v>
      </c>
      <c r="L20" s="258">
        <v>1</v>
      </c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</row>
    <row r="21" spans="1:25" x14ac:dyDescent="0.2">
      <c r="A21" s="252"/>
      <c r="B21" s="358"/>
      <c r="C21" s="285"/>
      <c r="D21" s="285"/>
      <c r="E21" s="285"/>
      <c r="F21" s="285"/>
      <c r="G21" s="285"/>
      <c r="H21" s="285"/>
      <c r="I21" s="286"/>
      <c r="J21" s="252"/>
      <c r="K21" s="258" t="s">
        <v>515</v>
      </c>
      <c r="L21" s="258">
        <v>1</v>
      </c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</row>
    <row r="22" spans="1:25" x14ac:dyDescent="0.2">
      <c r="A22" s="252"/>
      <c r="B22" s="365" t="s">
        <v>480</v>
      </c>
      <c r="C22" s="285"/>
      <c r="D22" s="285"/>
      <c r="E22" s="285"/>
      <c r="F22" s="285"/>
      <c r="G22" s="285"/>
      <c r="H22" s="285"/>
      <c r="I22" s="286"/>
      <c r="J22" s="252"/>
      <c r="K22" s="360" t="s">
        <v>320</v>
      </c>
      <c r="L22" s="292"/>
      <c r="M22" s="292"/>
      <c r="N22" s="264">
        <f>SUM(L12:L21,N12:N18)</f>
        <v>42</v>
      </c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</row>
    <row r="23" spans="1:25" x14ac:dyDescent="0.2">
      <c r="A23" s="252"/>
      <c r="B23" s="365" t="s">
        <v>516</v>
      </c>
      <c r="C23" s="285"/>
      <c r="D23" s="285"/>
      <c r="E23" s="285"/>
      <c r="F23" s="285"/>
      <c r="G23" s="285"/>
      <c r="H23" s="285"/>
      <c r="I23" s="286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</row>
    <row r="24" spans="1:25" x14ac:dyDescent="0.2">
      <c r="A24" s="252"/>
      <c r="B24" s="365" t="s">
        <v>482</v>
      </c>
      <c r="C24" s="285"/>
      <c r="D24" s="285"/>
      <c r="E24" s="285"/>
      <c r="F24" s="285"/>
      <c r="G24" s="285"/>
      <c r="H24" s="285"/>
      <c r="I24" s="286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1:25" x14ac:dyDescent="0.2">
      <c r="A25" s="252"/>
      <c r="B25" s="254" t="s">
        <v>99</v>
      </c>
      <c r="C25" s="254" t="s">
        <v>483</v>
      </c>
      <c r="D25" s="254" t="s">
        <v>484</v>
      </c>
      <c r="E25" s="254" t="s">
        <v>485</v>
      </c>
      <c r="F25" s="254" t="s">
        <v>486</v>
      </c>
      <c r="G25" s="254" t="s">
        <v>487</v>
      </c>
      <c r="H25" s="254" t="s">
        <v>488</v>
      </c>
      <c r="I25" s="254" t="s">
        <v>489</v>
      </c>
      <c r="J25" s="252"/>
      <c r="K25" s="258" t="s">
        <v>517</v>
      </c>
      <c r="L25" s="258">
        <v>1</v>
      </c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1:25" x14ac:dyDescent="0.2">
      <c r="A26" s="252"/>
      <c r="B26" s="254">
        <v>1</v>
      </c>
      <c r="C26" s="254" t="s">
        <v>492</v>
      </c>
      <c r="D26" s="254" t="s">
        <v>493</v>
      </c>
      <c r="E26" s="259">
        <v>4</v>
      </c>
      <c r="F26" s="259">
        <v>6</v>
      </c>
      <c r="G26" s="260">
        <v>76.42</v>
      </c>
      <c r="H26" s="260">
        <f t="shared" ref="H26:H30" si="3">E26*G26</f>
        <v>305.68</v>
      </c>
      <c r="I26" s="260">
        <f t="shared" ref="I26:I30" si="4">H26/12</f>
        <v>25.473333333333333</v>
      </c>
      <c r="J26" s="252"/>
      <c r="K26" s="258" t="s">
        <v>518</v>
      </c>
      <c r="L26" s="258">
        <v>2</v>
      </c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</row>
    <row r="27" spans="1:25" x14ac:dyDescent="0.2">
      <c r="A27" s="252"/>
      <c r="B27" s="254">
        <v>2</v>
      </c>
      <c r="C27" s="254" t="s">
        <v>519</v>
      </c>
      <c r="D27" s="254" t="s">
        <v>493</v>
      </c>
      <c r="E27" s="259">
        <v>6</v>
      </c>
      <c r="F27" s="259">
        <v>6</v>
      </c>
      <c r="G27" s="260">
        <v>77.709999999999994</v>
      </c>
      <c r="H27" s="260">
        <f t="shared" si="3"/>
        <v>466.26</v>
      </c>
      <c r="I27" s="260">
        <f t="shared" si="4"/>
        <v>38.854999999999997</v>
      </c>
      <c r="J27" s="252"/>
      <c r="K27" s="361" t="s">
        <v>320</v>
      </c>
      <c r="L27" s="292"/>
      <c r="M27" s="292"/>
      <c r="N27" s="265">
        <f>L26+L25</f>
        <v>3</v>
      </c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</row>
    <row r="28" spans="1:25" x14ac:dyDescent="0.2">
      <c r="A28" s="252"/>
      <c r="B28" s="254">
        <v>3</v>
      </c>
      <c r="C28" s="254" t="s">
        <v>520</v>
      </c>
      <c r="D28" s="254" t="s">
        <v>503</v>
      </c>
      <c r="E28" s="259">
        <v>2</v>
      </c>
      <c r="F28" s="259">
        <v>12</v>
      </c>
      <c r="G28" s="260">
        <v>116.15</v>
      </c>
      <c r="H28" s="260">
        <f t="shared" si="3"/>
        <v>232.3</v>
      </c>
      <c r="I28" s="260">
        <f t="shared" si="4"/>
        <v>19.358333333333334</v>
      </c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</row>
    <row r="29" spans="1:25" x14ac:dyDescent="0.2">
      <c r="A29" s="252"/>
      <c r="B29" s="254">
        <v>4</v>
      </c>
      <c r="C29" s="254" t="s">
        <v>502</v>
      </c>
      <c r="D29" s="254" t="s">
        <v>503</v>
      </c>
      <c r="E29" s="259">
        <v>8</v>
      </c>
      <c r="F29" s="259">
        <v>6</v>
      </c>
      <c r="G29" s="260">
        <v>11.97</v>
      </c>
      <c r="H29" s="260">
        <f t="shared" si="3"/>
        <v>95.76</v>
      </c>
      <c r="I29" s="260">
        <f t="shared" si="4"/>
        <v>7.98</v>
      </c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1:25" x14ac:dyDescent="0.2">
      <c r="A30" s="252"/>
      <c r="B30" s="254">
        <v>5</v>
      </c>
      <c r="C30" s="254" t="s">
        <v>508</v>
      </c>
      <c r="D30" s="254" t="s">
        <v>493</v>
      </c>
      <c r="E30" s="259">
        <v>1</v>
      </c>
      <c r="F30" s="259">
        <v>12</v>
      </c>
      <c r="G30" s="260">
        <v>76.2</v>
      </c>
      <c r="H30" s="260">
        <f t="shared" si="3"/>
        <v>76.2</v>
      </c>
      <c r="I30" s="260">
        <f t="shared" si="4"/>
        <v>6.3500000000000005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1:25" x14ac:dyDescent="0.2">
      <c r="A31" s="252"/>
      <c r="B31" s="358" t="s">
        <v>109</v>
      </c>
      <c r="C31" s="285"/>
      <c r="D31" s="286"/>
      <c r="E31" s="266"/>
      <c r="F31" s="266"/>
      <c r="G31" s="260"/>
      <c r="H31" s="260">
        <f t="shared" ref="H31:I31" si="5">SUM(H26:H30)</f>
        <v>1176.2</v>
      </c>
      <c r="I31" s="260">
        <f t="shared" si="5"/>
        <v>98.016666666666666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</row>
    <row r="32" spans="1:25" x14ac:dyDescent="0.2">
      <c r="A32" s="252"/>
      <c r="B32" s="357" t="s">
        <v>512</v>
      </c>
      <c r="C32" s="285"/>
      <c r="D32" s="285"/>
      <c r="E32" s="286"/>
      <c r="F32" s="262">
        <v>3</v>
      </c>
      <c r="G32" s="357" t="s">
        <v>521</v>
      </c>
      <c r="H32" s="286"/>
      <c r="I32" s="263">
        <f>(F32*H31)/12/3</f>
        <v>98.016666666666666</v>
      </c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</row>
    <row r="33" spans="1:25" x14ac:dyDescent="0.2">
      <c r="A33" s="252"/>
      <c r="B33" s="255"/>
      <c r="C33" s="255"/>
      <c r="D33" s="255"/>
      <c r="E33" s="255"/>
      <c r="F33" s="255"/>
      <c r="G33" s="255"/>
      <c r="H33" s="255"/>
      <c r="I33" s="255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</row>
    <row r="34" spans="1:25" x14ac:dyDescent="0.2">
      <c r="A34" s="252"/>
      <c r="B34" s="363" t="s">
        <v>480</v>
      </c>
      <c r="C34" s="285"/>
      <c r="D34" s="285"/>
      <c r="E34" s="285"/>
      <c r="F34" s="285"/>
      <c r="G34" s="285"/>
      <c r="H34" s="285"/>
      <c r="I34" s="286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</row>
    <row r="35" spans="1:25" x14ac:dyDescent="0.2">
      <c r="A35" s="252"/>
      <c r="B35" s="363" t="s">
        <v>522</v>
      </c>
      <c r="C35" s="285"/>
      <c r="D35" s="285"/>
      <c r="E35" s="285"/>
      <c r="F35" s="285"/>
      <c r="G35" s="285"/>
      <c r="H35" s="285"/>
      <c r="I35" s="286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</row>
    <row r="36" spans="1:25" x14ac:dyDescent="0.2">
      <c r="A36" s="252"/>
      <c r="B36" s="363" t="s">
        <v>482</v>
      </c>
      <c r="C36" s="285"/>
      <c r="D36" s="285"/>
      <c r="E36" s="285"/>
      <c r="F36" s="285"/>
      <c r="G36" s="285"/>
      <c r="H36" s="285"/>
      <c r="I36" s="286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</row>
    <row r="37" spans="1:25" x14ac:dyDescent="0.2">
      <c r="A37" s="252"/>
      <c r="B37" s="254" t="s">
        <v>99</v>
      </c>
      <c r="C37" s="254" t="s">
        <v>483</v>
      </c>
      <c r="D37" s="254" t="s">
        <v>484</v>
      </c>
      <c r="E37" s="254" t="s">
        <v>485</v>
      </c>
      <c r="F37" s="254" t="s">
        <v>486</v>
      </c>
      <c r="G37" s="254" t="s">
        <v>487</v>
      </c>
      <c r="H37" s="254" t="s">
        <v>488</v>
      </c>
      <c r="I37" s="254" t="s">
        <v>489</v>
      </c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1:25" x14ac:dyDescent="0.2">
      <c r="A38" s="252"/>
      <c r="B38" s="254">
        <v>1</v>
      </c>
      <c r="C38" s="254" t="s">
        <v>523</v>
      </c>
      <c r="D38" s="254" t="s">
        <v>493</v>
      </c>
      <c r="E38" s="259">
        <v>4</v>
      </c>
      <c r="F38" s="259">
        <v>6</v>
      </c>
      <c r="G38" s="260">
        <v>127.25</v>
      </c>
      <c r="H38" s="260">
        <f t="shared" ref="H38:H41" si="6">E38*G38</f>
        <v>509</v>
      </c>
      <c r="I38" s="267">
        <f t="shared" ref="I38:I41" si="7">H38/12</f>
        <v>42.416666666666664</v>
      </c>
      <c r="J38" s="252"/>
      <c r="K38" s="258" t="s">
        <v>524</v>
      </c>
      <c r="L38" s="258">
        <v>4</v>
      </c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</row>
    <row r="39" spans="1:25" x14ac:dyDescent="0.2">
      <c r="A39" s="252"/>
      <c r="B39" s="254">
        <v>2</v>
      </c>
      <c r="C39" s="254" t="s">
        <v>525</v>
      </c>
      <c r="D39" s="254" t="s">
        <v>493</v>
      </c>
      <c r="E39" s="259">
        <v>6</v>
      </c>
      <c r="F39" s="259">
        <v>6</v>
      </c>
      <c r="G39" s="260">
        <v>262.08</v>
      </c>
      <c r="H39" s="260">
        <f t="shared" si="6"/>
        <v>1572.48</v>
      </c>
      <c r="I39" s="267">
        <f t="shared" si="7"/>
        <v>131.04</v>
      </c>
      <c r="J39" s="252"/>
      <c r="K39" s="258" t="s">
        <v>526</v>
      </c>
      <c r="L39" s="258">
        <v>2</v>
      </c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</row>
    <row r="40" spans="1:25" x14ac:dyDescent="0.2">
      <c r="A40" s="252"/>
      <c r="B40" s="254">
        <v>3</v>
      </c>
      <c r="C40" s="254" t="s">
        <v>527</v>
      </c>
      <c r="D40" s="254" t="s">
        <v>503</v>
      </c>
      <c r="E40" s="259">
        <v>1</v>
      </c>
      <c r="F40" s="259">
        <v>12</v>
      </c>
      <c r="G40" s="260">
        <v>94.5</v>
      </c>
      <c r="H40" s="260">
        <f t="shared" si="6"/>
        <v>94.5</v>
      </c>
      <c r="I40" s="267">
        <f t="shared" si="7"/>
        <v>7.875</v>
      </c>
      <c r="J40" s="252"/>
      <c r="K40" s="258" t="s">
        <v>528</v>
      </c>
      <c r="L40" s="258">
        <v>2</v>
      </c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</row>
    <row r="41" spans="1:25" x14ac:dyDescent="0.2">
      <c r="A41" s="252"/>
      <c r="B41" s="254">
        <v>4</v>
      </c>
      <c r="C41" s="254" t="s">
        <v>529</v>
      </c>
      <c r="D41" s="254" t="s">
        <v>503</v>
      </c>
      <c r="E41" s="259">
        <v>6</v>
      </c>
      <c r="F41" s="259">
        <v>12</v>
      </c>
      <c r="G41" s="260">
        <v>11.97</v>
      </c>
      <c r="H41" s="260">
        <f t="shared" si="6"/>
        <v>71.820000000000007</v>
      </c>
      <c r="I41" s="267">
        <f t="shared" si="7"/>
        <v>5.9850000000000003</v>
      </c>
      <c r="J41" s="252"/>
      <c r="K41" s="258"/>
      <c r="L41" s="258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</row>
    <row r="42" spans="1:25" x14ac:dyDescent="0.2">
      <c r="A42" s="252"/>
      <c r="B42" s="256" t="s">
        <v>109</v>
      </c>
      <c r="C42" s="268"/>
      <c r="D42" s="268"/>
      <c r="E42" s="268"/>
      <c r="F42" s="268"/>
      <c r="G42" s="268"/>
      <c r="H42" s="260">
        <f t="shared" ref="H42:I42" si="8">SUM(H38:H41)</f>
        <v>2247.8000000000002</v>
      </c>
      <c r="I42" s="260">
        <f t="shared" si="8"/>
        <v>187.31666666666666</v>
      </c>
      <c r="J42" s="252"/>
      <c r="K42" s="361" t="s">
        <v>320</v>
      </c>
      <c r="L42" s="292"/>
      <c r="M42" s="292"/>
      <c r="N42" s="252">
        <f>SUM(L38:L41)</f>
        <v>8</v>
      </c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  <row r="43" spans="1:25" x14ac:dyDescent="0.2">
      <c r="A43" s="252"/>
      <c r="B43" s="357" t="s">
        <v>512</v>
      </c>
      <c r="C43" s="285"/>
      <c r="D43" s="285"/>
      <c r="E43" s="286"/>
      <c r="F43" s="262">
        <v>8</v>
      </c>
      <c r="G43" s="253" t="s">
        <v>521</v>
      </c>
      <c r="H43" s="269"/>
      <c r="I43" s="263">
        <f>(F43*H42)/12/8</f>
        <v>187.31666666666669</v>
      </c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</row>
    <row r="44" spans="1:25" x14ac:dyDescent="0.2">
      <c r="A44" s="252"/>
      <c r="B44" s="364" t="s">
        <v>530</v>
      </c>
      <c r="C44" s="292"/>
      <c r="D44" s="292"/>
      <c r="E44" s="292"/>
      <c r="F44" s="252"/>
      <c r="G44" s="252"/>
      <c r="H44" s="252"/>
      <c r="I44" s="252"/>
      <c r="J44" s="252"/>
      <c r="K44" s="362" t="s">
        <v>531</v>
      </c>
      <c r="L44" s="292"/>
      <c r="M44" s="292"/>
      <c r="N44" s="252">
        <f>N22+N27+N42</f>
        <v>53</v>
      </c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</row>
    <row r="45" spans="1:25" x14ac:dyDescent="0.2">
      <c r="A45" s="252"/>
      <c r="B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</row>
    <row r="46" spans="1:25" x14ac:dyDescent="0.2">
      <c r="A46" s="252"/>
      <c r="B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</row>
    <row r="47" spans="1:25" x14ac:dyDescent="0.2">
      <c r="A47" s="252"/>
      <c r="B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</row>
    <row r="48" spans="1:25" x14ac:dyDescent="0.2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</row>
    <row r="49" spans="1:25" x14ac:dyDescent="0.2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</row>
    <row r="50" spans="1:25" x14ac:dyDescent="0.2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</row>
    <row r="51" spans="1:25" x14ac:dyDescent="0.2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1:25" x14ac:dyDescent="0.2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</row>
    <row r="53" spans="1:25" x14ac:dyDescent="0.2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</row>
    <row r="54" spans="1:25" x14ac:dyDescent="0.2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</row>
    <row r="55" spans="1:25" x14ac:dyDescent="0.2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</row>
    <row r="56" spans="1:25" x14ac:dyDescent="0.2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</row>
    <row r="57" spans="1:25" x14ac:dyDescent="0.2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</row>
    <row r="58" spans="1:25" x14ac:dyDescent="0.2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</row>
    <row r="59" spans="1:25" x14ac:dyDescent="0.2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</row>
    <row r="60" spans="1:25" x14ac:dyDescent="0.2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</row>
    <row r="61" spans="1:25" x14ac:dyDescent="0.2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</row>
    <row r="62" spans="1:25" x14ac:dyDescent="0.2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</row>
    <row r="63" spans="1:25" x14ac:dyDescent="0.2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</row>
    <row r="64" spans="1:25" x14ac:dyDescent="0.2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</row>
    <row r="65" spans="1:25" x14ac:dyDescent="0.2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</row>
    <row r="66" spans="1:25" x14ac:dyDescent="0.2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</row>
    <row r="67" spans="1:25" x14ac:dyDescent="0.2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</row>
    <row r="68" spans="1:25" x14ac:dyDescent="0.2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</row>
    <row r="69" spans="1:25" x14ac:dyDescent="0.2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</row>
    <row r="70" spans="1:25" x14ac:dyDescent="0.2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</row>
    <row r="71" spans="1:25" x14ac:dyDescent="0.2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</row>
    <row r="72" spans="1:25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</row>
    <row r="73" spans="1:25" x14ac:dyDescent="0.2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</row>
    <row r="74" spans="1:25" x14ac:dyDescent="0.2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</row>
    <row r="75" spans="1:25" x14ac:dyDescent="0.2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</row>
    <row r="76" spans="1:25" x14ac:dyDescent="0.2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</row>
    <row r="77" spans="1:25" x14ac:dyDescent="0.2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</row>
    <row r="78" spans="1:25" x14ac:dyDescent="0.2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</row>
    <row r="79" spans="1:25" x14ac:dyDescent="0.2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</row>
    <row r="80" spans="1:25" x14ac:dyDescent="0.2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</row>
    <row r="81" spans="1:25" x14ac:dyDescent="0.2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</row>
    <row r="82" spans="1:25" x14ac:dyDescent="0.2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</row>
    <row r="83" spans="1:25" x14ac:dyDescent="0.2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</row>
    <row r="84" spans="1:25" x14ac:dyDescent="0.2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</row>
    <row r="85" spans="1:25" x14ac:dyDescent="0.2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</row>
    <row r="86" spans="1:25" x14ac:dyDescent="0.2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</row>
    <row r="87" spans="1:25" x14ac:dyDescent="0.2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</row>
    <row r="88" spans="1:25" x14ac:dyDescent="0.2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</row>
    <row r="89" spans="1:25" x14ac:dyDescent="0.2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</row>
    <row r="90" spans="1:25" x14ac:dyDescent="0.2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</row>
    <row r="91" spans="1:25" x14ac:dyDescent="0.2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</row>
    <row r="92" spans="1:25" x14ac:dyDescent="0.2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</row>
    <row r="93" spans="1:25" x14ac:dyDescent="0.2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</row>
    <row r="94" spans="1:25" x14ac:dyDescent="0.2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1:25" x14ac:dyDescent="0.2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1:25" x14ac:dyDescent="0.2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1:25" x14ac:dyDescent="0.2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</row>
    <row r="98" spans="1:25" x14ac:dyDescent="0.2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</row>
    <row r="99" spans="1:25" x14ac:dyDescent="0.2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1:25" x14ac:dyDescent="0.2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</row>
    <row r="101" spans="1:25" x14ac:dyDescent="0.2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</row>
    <row r="102" spans="1:25" x14ac:dyDescent="0.2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</row>
    <row r="103" spans="1:25" x14ac:dyDescent="0.2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</row>
    <row r="104" spans="1:25" x14ac:dyDescent="0.2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</row>
    <row r="105" spans="1:25" x14ac:dyDescent="0.2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</row>
    <row r="106" spans="1:25" x14ac:dyDescent="0.2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</row>
    <row r="107" spans="1:25" x14ac:dyDescent="0.2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</row>
    <row r="108" spans="1:25" x14ac:dyDescent="0.2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</row>
    <row r="109" spans="1:25" x14ac:dyDescent="0.2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</row>
    <row r="110" spans="1:25" x14ac:dyDescent="0.2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</row>
    <row r="111" spans="1:25" x14ac:dyDescent="0.2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</row>
    <row r="112" spans="1:25" x14ac:dyDescent="0.2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1:25" x14ac:dyDescent="0.2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1:25" x14ac:dyDescent="0.2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</row>
    <row r="115" spans="1:25" x14ac:dyDescent="0.2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</row>
    <row r="116" spans="1:25" x14ac:dyDescent="0.2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</row>
    <row r="117" spans="1:25" x14ac:dyDescent="0.2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</row>
    <row r="118" spans="1:25" x14ac:dyDescent="0.2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</row>
    <row r="119" spans="1:25" x14ac:dyDescent="0.2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</row>
    <row r="120" spans="1:25" x14ac:dyDescent="0.2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</row>
    <row r="121" spans="1:25" x14ac:dyDescent="0.2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</row>
    <row r="122" spans="1:25" x14ac:dyDescent="0.2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</row>
    <row r="123" spans="1:25" x14ac:dyDescent="0.2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</row>
    <row r="124" spans="1:25" x14ac:dyDescent="0.2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</row>
    <row r="125" spans="1:25" x14ac:dyDescent="0.2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</row>
    <row r="126" spans="1:25" x14ac:dyDescent="0.2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</row>
    <row r="127" spans="1:25" x14ac:dyDescent="0.2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</row>
    <row r="128" spans="1:25" x14ac:dyDescent="0.2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</row>
    <row r="129" spans="1:25" x14ac:dyDescent="0.2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</row>
    <row r="130" spans="1:25" x14ac:dyDescent="0.2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</row>
    <row r="131" spans="1:25" x14ac:dyDescent="0.2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</row>
    <row r="132" spans="1:25" x14ac:dyDescent="0.2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</row>
    <row r="133" spans="1:25" x14ac:dyDescent="0.2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</row>
    <row r="134" spans="1:25" x14ac:dyDescent="0.2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</row>
    <row r="135" spans="1:25" x14ac:dyDescent="0.2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</row>
    <row r="136" spans="1:25" x14ac:dyDescent="0.2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</row>
    <row r="137" spans="1:25" x14ac:dyDescent="0.2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</row>
    <row r="138" spans="1:25" x14ac:dyDescent="0.2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</row>
    <row r="139" spans="1:25" x14ac:dyDescent="0.2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1:25" x14ac:dyDescent="0.2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</row>
    <row r="141" spans="1:25" x14ac:dyDescent="0.2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</row>
    <row r="142" spans="1:25" x14ac:dyDescent="0.2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</row>
    <row r="143" spans="1:25" x14ac:dyDescent="0.2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</row>
    <row r="144" spans="1:25" x14ac:dyDescent="0.2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</row>
    <row r="145" spans="1:25" x14ac:dyDescent="0.2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</row>
    <row r="146" spans="1:25" x14ac:dyDescent="0.2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</row>
    <row r="147" spans="1:25" x14ac:dyDescent="0.2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</row>
    <row r="148" spans="1:25" x14ac:dyDescent="0.2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</row>
    <row r="149" spans="1:25" x14ac:dyDescent="0.2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</row>
    <row r="150" spans="1:25" x14ac:dyDescent="0.2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</row>
    <row r="151" spans="1:25" x14ac:dyDescent="0.2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</row>
    <row r="152" spans="1:25" x14ac:dyDescent="0.2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</row>
    <row r="153" spans="1:25" x14ac:dyDescent="0.2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1:25" x14ac:dyDescent="0.2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</row>
    <row r="155" spans="1:25" x14ac:dyDescent="0.2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</row>
    <row r="156" spans="1:25" x14ac:dyDescent="0.2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</row>
    <row r="157" spans="1:25" x14ac:dyDescent="0.2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</row>
    <row r="158" spans="1:25" x14ac:dyDescent="0.2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</row>
    <row r="159" spans="1:25" x14ac:dyDescent="0.2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</row>
    <row r="160" spans="1:25" x14ac:dyDescent="0.2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1:25" x14ac:dyDescent="0.2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</row>
    <row r="162" spans="1:25" x14ac:dyDescent="0.2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</row>
    <row r="163" spans="1:25" x14ac:dyDescent="0.2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</row>
    <row r="164" spans="1:25" x14ac:dyDescent="0.2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</row>
    <row r="165" spans="1:25" x14ac:dyDescent="0.2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</row>
    <row r="166" spans="1:25" x14ac:dyDescent="0.2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</row>
    <row r="167" spans="1:25" x14ac:dyDescent="0.2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</row>
    <row r="168" spans="1:25" x14ac:dyDescent="0.2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</row>
    <row r="169" spans="1:25" x14ac:dyDescent="0.2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</row>
    <row r="170" spans="1:25" x14ac:dyDescent="0.2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1:25" x14ac:dyDescent="0.2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</row>
    <row r="172" spans="1:25" x14ac:dyDescent="0.2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</row>
    <row r="173" spans="1:25" x14ac:dyDescent="0.2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</row>
    <row r="174" spans="1:25" x14ac:dyDescent="0.2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</row>
    <row r="175" spans="1:25" x14ac:dyDescent="0.2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</row>
    <row r="176" spans="1:25" x14ac:dyDescent="0.2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</row>
    <row r="177" spans="1:25" x14ac:dyDescent="0.2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</row>
    <row r="178" spans="1:25" x14ac:dyDescent="0.2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</row>
    <row r="179" spans="1:25" x14ac:dyDescent="0.2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</row>
    <row r="180" spans="1:25" x14ac:dyDescent="0.2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</row>
    <row r="181" spans="1:25" x14ac:dyDescent="0.2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</row>
    <row r="182" spans="1:25" x14ac:dyDescent="0.2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</row>
    <row r="183" spans="1:25" x14ac:dyDescent="0.2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</row>
    <row r="184" spans="1:25" x14ac:dyDescent="0.2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</row>
    <row r="185" spans="1:25" x14ac:dyDescent="0.2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</row>
    <row r="186" spans="1:25" x14ac:dyDescent="0.2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1:25" x14ac:dyDescent="0.2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</row>
    <row r="188" spans="1:25" x14ac:dyDescent="0.2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</row>
    <row r="189" spans="1:25" x14ac:dyDescent="0.2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</row>
    <row r="190" spans="1:25" x14ac:dyDescent="0.2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</row>
    <row r="191" spans="1:25" x14ac:dyDescent="0.2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</row>
    <row r="192" spans="1:25" x14ac:dyDescent="0.2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1:25" x14ac:dyDescent="0.2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</row>
    <row r="194" spans="1:25" x14ac:dyDescent="0.2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</row>
    <row r="195" spans="1:25" x14ac:dyDescent="0.2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</row>
    <row r="196" spans="1:25" x14ac:dyDescent="0.2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</row>
    <row r="197" spans="1:25" x14ac:dyDescent="0.2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</row>
    <row r="198" spans="1:25" x14ac:dyDescent="0.2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</row>
    <row r="199" spans="1:25" x14ac:dyDescent="0.2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</row>
    <row r="200" spans="1:25" x14ac:dyDescent="0.2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</row>
    <row r="201" spans="1:25" x14ac:dyDescent="0.2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</row>
    <row r="202" spans="1:25" x14ac:dyDescent="0.2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</row>
    <row r="203" spans="1:25" x14ac:dyDescent="0.2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</row>
    <row r="204" spans="1:25" x14ac:dyDescent="0.2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</row>
    <row r="205" spans="1:25" x14ac:dyDescent="0.2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1:25" x14ac:dyDescent="0.2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</row>
    <row r="207" spans="1:25" x14ac:dyDescent="0.2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</row>
    <row r="208" spans="1:25" x14ac:dyDescent="0.2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</row>
    <row r="209" spans="1:25" x14ac:dyDescent="0.2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</row>
    <row r="210" spans="1:25" x14ac:dyDescent="0.2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</row>
    <row r="211" spans="1:25" x14ac:dyDescent="0.2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</row>
    <row r="212" spans="1:25" x14ac:dyDescent="0.2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</row>
    <row r="213" spans="1:25" x14ac:dyDescent="0.2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</row>
    <row r="214" spans="1:25" x14ac:dyDescent="0.2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</row>
    <row r="215" spans="1:25" x14ac:dyDescent="0.2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</row>
    <row r="216" spans="1:25" x14ac:dyDescent="0.2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</row>
    <row r="217" spans="1:25" x14ac:dyDescent="0.2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</row>
    <row r="218" spans="1:25" x14ac:dyDescent="0.2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</row>
    <row r="219" spans="1:25" x14ac:dyDescent="0.2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</row>
    <row r="220" spans="1:25" x14ac:dyDescent="0.2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</row>
    <row r="221" spans="1:25" x14ac:dyDescent="0.2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1:25" x14ac:dyDescent="0.2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</row>
    <row r="223" spans="1:25" x14ac:dyDescent="0.2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</row>
    <row r="224" spans="1:25" x14ac:dyDescent="0.2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</row>
    <row r="225" spans="1:25" x14ac:dyDescent="0.2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</row>
    <row r="226" spans="1:25" x14ac:dyDescent="0.2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</row>
    <row r="227" spans="1:25" x14ac:dyDescent="0.2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</row>
    <row r="228" spans="1:25" x14ac:dyDescent="0.2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</row>
    <row r="229" spans="1:25" x14ac:dyDescent="0.2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</row>
    <row r="230" spans="1:25" x14ac:dyDescent="0.2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</row>
    <row r="231" spans="1:25" x14ac:dyDescent="0.2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</row>
    <row r="232" spans="1:25" x14ac:dyDescent="0.2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</row>
    <row r="233" spans="1:25" x14ac:dyDescent="0.2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</row>
    <row r="234" spans="1:25" x14ac:dyDescent="0.2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</row>
    <row r="235" spans="1:25" x14ac:dyDescent="0.2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1:25" x14ac:dyDescent="0.2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</row>
    <row r="237" spans="1:25" x14ac:dyDescent="0.2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</row>
    <row r="238" spans="1:25" x14ac:dyDescent="0.2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</row>
    <row r="239" spans="1:25" x14ac:dyDescent="0.2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</row>
    <row r="240" spans="1:25" x14ac:dyDescent="0.2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</row>
    <row r="241" spans="1:25" x14ac:dyDescent="0.2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</row>
    <row r="242" spans="1:25" x14ac:dyDescent="0.2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</row>
    <row r="243" spans="1:25" x14ac:dyDescent="0.2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</row>
    <row r="244" spans="1:25" x14ac:dyDescent="0.2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</row>
    <row r="245" spans="1:25" x14ac:dyDescent="0.2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</row>
    <row r="246" spans="1:25" x14ac:dyDescent="0.2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</row>
    <row r="247" spans="1:25" x14ac:dyDescent="0.2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</row>
    <row r="248" spans="1:25" x14ac:dyDescent="0.2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1:25" x14ac:dyDescent="0.2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1:25" x14ac:dyDescent="0.2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1:25" x14ac:dyDescent="0.2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1:25" x14ac:dyDescent="0.2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</row>
    <row r="253" spans="1:25" x14ac:dyDescent="0.2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</row>
    <row r="254" spans="1:25" x14ac:dyDescent="0.2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</row>
    <row r="255" spans="1:25" x14ac:dyDescent="0.2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</row>
    <row r="256" spans="1:25" x14ac:dyDescent="0.2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</row>
    <row r="257" spans="1:25" x14ac:dyDescent="0.2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</row>
    <row r="258" spans="1:25" x14ac:dyDescent="0.2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</row>
    <row r="259" spans="1:25" x14ac:dyDescent="0.2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</row>
    <row r="260" spans="1:25" x14ac:dyDescent="0.2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</row>
    <row r="261" spans="1:25" x14ac:dyDescent="0.2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1:25" x14ac:dyDescent="0.2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</row>
    <row r="263" spans="1:25" x14ac:dyDescent="0.2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</row>
    <row r="264" spans="1:25" x14ac:dyDescent="0.2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</row>
    <row r="265" spans="1:25" x14ac:dyDescent="0.2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</row>
    <row r="266" spans="1:25" x14ac:dyDescent="0.2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</row>
    <row r="267" spans="1:25" x14ac:dyDescent="0.2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</row>
    <row r="268" spans="1:25" x14ac:dyDescent="0.2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</row>
    <row r="269" spans="1:25" x14ac:dyDescent="0.2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</row>
    <row r="270" spans="1:25" x14ac:dyDescent="0.2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</row>
    <row r="271" spans="1:25" x14ac:dyDescent="0.2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</row>
    <row r="272" spans="1:25" x14ac:dyDescent="0.2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</row>
    <row r="273" spans="1:25" x14ac:dyDescent="0.2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</row>
    <row r="274" spans="1:25" x14ac:dyDescent="0.2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</row>
    <row r="275" spans="1:25" x14ac:dyDescent="0.2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</row>
    <row r="276" spans="1:25" x14ac:dyDescent="0.2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</row>
    <row r="277" spans="1:25" x14ac:dyDescent="0.2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</row>
    <row r="278" spans="1:25" x14ac:dyDescent="0.2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</row>
    <row r="279" spans="1:25" x14ac:dyDescent="0.2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</row>
    <row r="280" spans="1:25" x14ac:dyDescent="0.2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</row>
    <row r="281" spans="1:25" x14ac:dyDescent="0.2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</row>
    <row r="282" spans="1:25" x14ac:dyDescent="0.2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</row>
    <row r="283" spans="1:25" x14ac:dyDescent="0.2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</row>
    <row r="284" spans="1:25" x14ac:dyDescent="0.2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</row>
    <row r="285" spans="1:25" x14ac:dyDescent="0.2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</row>
    <row r="286" spans="1:25" x14ac:dyDescent="0.2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</row>
    <row r="287" spans="1:25" x14ac:dyDescent="0.2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</row>
    <row r="288" spans="1:25" x14ac:dyDescent="0.2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</row>
    <row r="289" spans="1:25" x14ac:dyDescent="0.2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</row>
    <row r="290" spans="1:25" x14ac:dyDescent="0.2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</row>
    <row r="291" spans="1:25" x14ac:dyDescent="0.2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</row>
    <row r="292" spans="1:25" x14ac:dyDescent="0.2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</row>
    <row r="293" spans="1:25" x14ac:dyDescent="0.2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</row>
    <row r="294" spans="1:25" x14ac:dyDescent="0.2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</row>
    <row r="295" spans="1:25" x14ac:dyDescent="0.2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</row>
    <row r="296" spans="1:25" x14ac:dyDescent="0.2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</row>
    <row r="297" spans="1:25" x14ac:dyDescent="0.2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</row>
    <row r="298" spans="1:25" x14ac:dyDescent="0.2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</row>
    <row r="299" spans="1:25" x14ac:dyDescent="0.2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</row>
    <row r="300" spans="1:25" x14ac:dyDescent="0.2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</row>
    <row r="301" spans="1:25" x14ac:dyDescent="0.2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</row>
    <row r="302" spans="1:25" x14ac:dyDescent="0.2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</row>
    <row r="303" spans="1:25" x14ac:dyDescent="0.2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</row>
    <row r="304" spans="1:25" x14ac:dyDescent="0.2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</row>
    <row r="305" spans="1:25" x14ac:dyDescent="0.2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</row>
    <row r="306" spans="1:25" x14ac:dyDescent="0.2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</row>
    <row r="307" spans="1:25" x14ac:dyDescent="0.2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</row>
    <row r="308" spans="1:25" x14ac:dyDescent="0.2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</row>
    <row r="309" spans="1:25" x14ac:dyDescent="0.2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</row>
    <row r="310" spans="1:25" x14ac:dyDescent="0.2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</row>
    <row r="311" spans="1:25" x14ac:dyDescent="0.2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</row>
    <row r="312" spans="1:25" x14ac:dyDescent="0.2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</row>
    <row r="313" spans="1:25" x14ac:dyDescent="0.2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</row>
    <row r="314" spans="1:25" x14ac:dyDescent="0.2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</row>
    <row r="315" spans="1:25" x14ac:dyDescent="0.2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</row>
    <row r="316" spans="1:25" x14ac:dyDescent="0.2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</row>
    <row r="317" spans="1:25" x14ac:dyDescent="0.2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</row>
    <row r="318" spans="1:25" x14ac:dyDescent="0.2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</row>
    <row r="319" spans="1:25" x14ac:dyDescent="0.2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</row>
    <row r="320" spans="1:25" x14ac:dyDescent="0.2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</row>
    <row r="321" spans="1:25" x14ac:dyDescent="0.2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</row>
    <row r="322" spans="1:25" x14ac:dyDescent="0.2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</row>
    <row r="323" spans="1:25" x14ac:dyDescent="0.2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</row>
    <row r="324" spans="1:25" x14ac:dyDescent="0.2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</row>
    <row r="325" spans="1:25" x14ac:dyDescent="0.2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</row>
    <row r="326" spans="1:25" x14ac:dyDescent="0.2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</row>
    <row r="327" spans="1:25" x14ac:dyDescent="0.2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</row>
    <row r="328" spans="1:25" x14ac:dyDescent="0.2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</row>
    <row r="329" spans="1:25" x14ac:dyDescent="0.2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</row>
    <row r="330" spans="1:25" x14ac:dyDescent="0.2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</row>
    <row r="331" spans="1:25" x14ac:dyDescent="0.2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</row>
    <row r="332" spans="1:25" x14ac:dyDescent="0.2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</row>
    <row r="333" spans="1:25" x14ac:dyDescent="0.2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</row>
    <row r="334" spans="1:25" x14ac:dyDescent="0.2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</row>
    <row r="335" spans="1:25" x14ac:dyDescent="0.2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</row>
    <row r="336" spans="1:25" x14ac:dyDescent="0.2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</row>
    <row r="337" spans="1:25" x14ac:dyDescent="0.2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</row>
    <row r="338" spans="1:25" x14ac:dyDescent="0.2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</row>
    <row r="339" spans="1:25" x14ac:dyDescent="0.2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</row>
    <row r="340" spans="1:25" x14ac:dyDescent="0.2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</row>
    <row r="341" spans="1:25" x14ac:dyDescent="0.2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</row>
    <row r="342" spans="1:25" x14ac:dyDescent="0.2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</row>
    <row r="343" spans="1:25" x14ac:dyDescent="0.2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</row>
    <row r="344" spans="1:25" x14ac:dyDescent="0.2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</row>
    <row r="345" spans="1:25" x14ac:dyDescent="0.2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</row>
    <row r="346" spans="1:25" x14ac:dyDescent="0.2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</row>
    <row r="347" spans="1:25" x14ac:dyDescent="0.2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</row>
    <row r="348" spans="1:25" x14ac:dyDescent="0.2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</row>
    <row r="349" spans="1:25" x14ac:dyDescent="0.2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</row>
    <row r="350" spans="1:25" x14ac:dyDescent="0.2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</row>
    <row r="351" spans="1:25" x14ac:dyDescent="0.2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</row>
    <row r="352" spans="1:25" x14ac:dyDescent="0.2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</row>
    <row r="353" spans="1:25" x14ac:dyDescent="0.2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</row>
    <row r="354" spans="1:25" x14ac:dyDescent="0.2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</row>
    <row r="355" spans="1:25" x14ac:dyDescent="0.2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</row>
    <row r="356" spans="1:25" x14ac:dyDescent="0.2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</row>
    <row r="357" spans="1:25" x14ac:dyDescent="0.2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</row>
    <row r="358" spans="1:25" x14ac:dyDescent="0.2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</row>
    <row r="359" spans="1:25" x14ac:dyDescent="0.2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</row>
    <row r="360" spans="1:25" x14ac:dyDescent="0.2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</row>
    <row r="361" spans="1:25" x14ac:dyDescent="0.2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</row>
    <row r="362" spans="1:25" x14ac:dyDescent="0.2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</row>
    <row r="363" spans="1:25" x14ac:dyDescent="0.2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</row>
    <row r="364" spans="1:25" x14ac:dyDescent="0.2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</row>
    <row r="365" spans="1:25" x14ac:dyDescent="0.2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</row>
    <row r="366" spans="1:25" x14ac:dyDescent="0.2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</row>
    <row r="367" spans="1:25" x14ac:dyDescent="0.2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</row>
    <row r="368" spans="1:25" x14ac:dyDescent="0.2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</row>
    <row r="369" spans="1:25" x14ac:dyDescent="0.2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</row>
    <row r="370" spans="1:25" x14ac:dyDescent="0.2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</row>
    <row r="371" spans="1:25" x14ac:dyDescent="0.2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</row>
    <row r="372" spans="1:25" x14ac:dyDescent="0.2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</row>
    <row r="373" spans="1:25" x14ac:dyDescent="0.2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</row>
    <row r="374" spans="1:25" x14ac:dyDescent="0.2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</row>
    <row r="375" spans="1:25" x14ac:dyDescent="0.2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</row>
    <row r="376" spans="1:25" x14ac:dyDescent="0.2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</row>
    <row r="377" spans="1:25" x14ac:dyDescent="0.2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</row>
    <row r="378" spans="1:25" x14ac:dyDescent="0.2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</row>
    <row r="379" spans="1:25" x14ac:dyDescent="0.2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</row>
    <row r="380" spans="1:25" x14ac:dyDescent="0.2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</row>
    <row r="381" spans="1:25" x14ac:dyDescent="0.2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</row>
    <row r="382" spans="1:25" x14ac:dyDescent="0.2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</row>
    <row r="383" spans="1:25" x14ac:dyDescent="0.2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</row>
    <row r="384" spans="1:25" x14ac:dyDescent="0.2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</row>
    <row r="385" spans="1:25" x14ac:dyDescent="0.2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</row>
    <row r="386" spans="1:25" x14ac:dyDescent="0.2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</row>
    <row r="387" spans="1:25" x14ac:dyDescent="0.2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</row>
    <row r="388" spans="1:25" x14ac:dyDescent="0.2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</row>
    <row r="389" spans="1:25" x14ac:dyDescent="0.2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</row>
    <row r="390" spans="1:25" x14ac:dyDescent="0.2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</row>
    <row r="391" spans="1:25" x14ac:dyDescent="0.2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</row>
    <row r="392" spans="1:25" x14ac:dyDescent="0.2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</row>
    <row r="393" spans="1:25" x14ac:dyDescent="0.2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</row>
    <row r="394" spans="1:25" x14ac:dyDescent="0.2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</row>
    <row r="395" spans="1:25" x14ac:dyDescent="0.2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</row>
    <row r="396" spans="1:25" x14ac:dyDescent="0.2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</row>
    <row r="397" spans="1:25" x14ac:dyDescent="0.2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</row>
    <row r="398" spans="1:25" x14ac:dyDescent="0.2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</row>
    <row r="399" spans="1:25" x14ac:dyDescent="0.2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</row>
    <row r="400" spans="1:25" x14ac:dyDescent="0.2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</row>
    <row r="401" spans="1:25" x14ac:dyDescent="0.2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</row>
    <row r="402" spans="1:25" x14ac:dyDescent="0.2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</row>
    <row r="403" spans="1:25" x14ac:dyDescent="0.2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</row>
    <row r="404" spans="1:25" x14ac:dyDescent="0.2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</row>
    <row r="405" spans="1:25" x14ac:dyDescent="0.2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</row>
    <row r="406" spans="1:25" x14ac:dyDescent="0.2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</row>
    <row r="407" spans="1:25" x14ac:dyDescent="0.2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</row>
    <row r="408" spans="1:25" x14ac:dyDescent="0.2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</row>
    <row r="409" spans="1:25" x14ac:dyDescent="0.2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</row>
    <row r="410" spans="1:25" x14ac:dyDescent="0.2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</row>
    <row r="411" spans="1:25" x14ac:dyDescent="0.2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</row>
    <row r="412" spans="1:25" x14ac:dyDescent="0.2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</row>
    <row r="413" spans="1:25" x14ac:dyDescent="0.2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</row>
    <row r="414" spans="1:25" x14ac:dyDescent="0.2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</row>
    <row r="415" spans="1:25" x14ac:dyDescent="0.2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</row>
    <row r="416" spans="1:25" x14ac:dyDescent="0.2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</row>
    <row r="417" spans="1:25" x14ac:dyDescent="0.2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</row>
    <row r="418" spans="1:25" x14ac:dyDescent="0.2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</row>
    <row r="419" spans="1:25" x14ac:dyDescent="0.2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</row>
    <row r="420" spans="1:25" x14ac:dyDescent="0.2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</row>
    <row r="421" spans="1:25" x14ac:dyDescent="0.2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</row>
    <row r="422" spans="1:25" x14ac:dyDescent="0.2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</row>
    <row r="423" spans="1:25" x14ac:dyDescent="0.2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</row>
    <row r="424" spans="1:25" x14ac:dyDescent="0.2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</row>
    <row r="425" spans="1:25" x14ac:dyDescent="0.2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</row>
    <row r="426" spans="1:25" x14ac:dyDescent="0.2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</row>
    <row r="427" spans="1:25" x14ac:dyDescent="0.2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</row>
    <row r="428" spans="1:25" x14ac:dyDescent="0.2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</row>
    <row r="429" spans="1:25" x14ac:dyDescent="0.2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</row>
    <row r="430" spans="1:25" x14ac:dyDescent="0.2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</row>
    <row r="431" spans="1:25" x14ac:dyDescent="0.2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</row>
    <row r="432" spans="1:25" x14ac:dyDescent="0.2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</row>
    <row r="433" spans="1:25" x14ac:dyDescent="0.2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</row>
    <row r="434" spans="1:25" x14ac:dyDescent="0.2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</row>
    <row r="435" spans="1:25" x14ac:dyDescent="0.2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</row>
    <row r="436" spans="1:25" x14ac:dyDescent="0.2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</row>
    <row r="437" spans="1:25" x14ac:dyDescent="0.2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</row>
    <row r="438" spans="1:25" x14ac:dyDescent="0.2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</row>
    <row r="439" spans="1:25" x14ac:dyDescent="0.2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</row>
    <row r="440" spans="1:25" x14ac:dyDescent="0.2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</row>
    <row r="441" spans="1:25" x14ac:dyDescent="0.2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</row>
    <row r="442" spans="1:25" x14ac:dyDescent="0.2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</row>
    <row r="443" spans="1:25" x14ac:dyDescent="0.2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</row>
    <row r="444" spans="1:25" x14ac:dyDescent="0.2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</row>
    <row r="445" spans="1:25" x14ac:dyDescent="0.2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</row>
    <row r="446" spans="1:25" x14ac:dyDescent="0.2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</row>
    <row r="447" spans="1:25" x14ac:dyDescent="0.2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</row>
    <row r="448" spans="1:25" x14ac:dyDescent="0.2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</row>
    <row r="449" spans="1:25" x14ac:dyDescent="0.2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</row>
    <row r="450" spans="1:25" x14ac:dyDescent="0.2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</row>
    <row r="451" spans="1:25" x14ac:dyDescent="0.2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</row>
    <row r="452" spans="1:25" x14ac:dyDescent="0.2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</row>
    <row r="453" spans="1:25" x14ac:dyDescent="0.2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</row>
    <row r="454" spans="1:25" x14ac:dyDescent="0.2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</row>
    <row r="455" spans="1:25" x14ac:dyDescent="0.2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</row>
    <row r="456" spans="1:25" x14ac:dyDescent="0.2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</row>
    <row r="457" spans="1:25" x14ac:dyDescent="0.2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</row>
    <row r="458" spans="1:25" x14ac:dyDescent="0.2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</row>
    <row r="459" spans="1:25" x14ac:dyDescent="0.2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</row>
    <row r="460" spans="1:25" x14ac:dyDescent="0.2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</row>
    <row r="461" spans="1:25" x14ac:dyDescent="0.2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</row>
    <row r="462" spans="1:25" x14ac:dyDescent="0.2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</row>
    <row r="463" spans="1:25" x14ac:dyDescent="0.2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</row>
    <row r="464" spans="1:25" x14ac:dyDescent="0.2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</row>
    <row r="465" spans="1:25" x14ac:dyDescent="0.2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</row>
    <row r="466" spans="1:25" x14ac:dyDescent="0.2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</row>
    <row r="467" spans="1:25" x14ac:dyDescent="0.2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</row>
    <row r="468" spans="1:25" x14ac:dyDescent="0.2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</row>
    <row r="469" spans="1:25" x14ac:dyDescent="0.2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</row>
    <row r="470" spans="1:25" x14ac:dyDescent="0.2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</row>
    <row r="471" spans="1:25" x14ac:dyDescent="0.2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</row>
    <row r="472" spans="1:25" x14ac:dyDescent="0.2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</row>
    <row r="473" spans="1:25" x14ac:dyDescent="0.2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</row>
    <row r="474" spans="1:25" x14ac:dyDescent="0.2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</row>
    <row r="475" spans="1:25" x14ac:dyDescent="0.2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</row>
    <row r="476" spans="1:25" x14ac:dyDescent="0.2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</row>
    <row r="477" spans="1:25" x14ac:dyDescent="0.2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</row>
    <row r="478" spans="1:25" x14ac:dyDescent="0.2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</row>
    <row r="479" spans="1:25" x14ac:dyDescent="0.2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</row>
    <row r="480" spans="1:25" x14ac:dyDescent="0.2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</row>
    <row r="481" spans="1:25" x14ac:dyDescent="0.2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</row>
    <row r="482" spans="1:25" x14ac:dyDescent="0.2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</row>
    <row r="483" spans="1:25" x14ac:dyDescent="0.2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</row>
    <row r="484" spans="1:25" x14ac:dyDescent="0.2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</row>
    <row r="485" spans="1:25" x14ac:dyDescent="0.2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</row>
    <row r="486" spans="1:25" x14ac:dyDescent="0.2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</row>
    <row r="487" spans="1:25" x14ac:dyDescent="0.2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</row>
    <row r="488" spans="1:25" x14ac:dyDescent="0.2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</row>
    <row r="489" spans="1:25" x14ac:dyDescent="0.2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</row>
    <row r="490" spans="1:25" x14ac:dyDescent="0.2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</row>
    <row r="491" spans="1:25" x14ac:dyDescent="0.2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</row>
    <row r="492" spans="1:25" x14ac:dyDescent="0.2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</row>
    <row r="493" spans="1:25" x14ac:dyDescent="0.2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</row>
    <row r="494" spans="1:25" x14ac:dyDescent="0.2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</row>
    <row r="495" spans="1:25" x14ac:dyDescent="0.2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</row>
    <row r="496" spans="1:25" x14ac:dyDescent="0.2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</row>
    <row r="497" spans="1:25" x14ac:dyDescent="0.2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</row>
    <row r="498" spans="1:25" x14ac:dyDescent="0.2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</row>
    <row r="499" spans="1:25" x14ac:dyDescent="0.2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</row>
    <row r="500" spans="1:25" x14ac:dyDescent="0.2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</row>
    <row r="501" spans="1:25" x14ac:dyDescent="0.2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</row>
    <row r="502" spans="1:25" x14ac:dyDescent="0.2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</row>
    <row r="503" spans="1:25" x14ac:dyDescent="0.2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</row>
    <row r="504" spans="1:25" x14ac:dyDescent="0.2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</row>
    <row r="505" spans="1:25" x14ac:dyDescent="0.2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</row>
    <row r="506" spans="1:25" x14ac:dyDescent="0.2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</row>
    <row r="507" spans="1:25" x14ac:dyDescent="0.2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</row>
    <row r="508" spans="1:25" x14ac:dyDescent="0.2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</row>
    <row r="509" spans="1:25" x14ac:dyDescent="0.2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</row>
    <row r="510" spans="1:25" x14ac:dyDescent="0.2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</row>
    <row r="511" spans="1:25" x14ac:dyDescent="0.2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</row>
    <row r="512" spans="1:25" x14ac:dyDescent="0.2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</row>
    <row r="513" spans="1:25" x14ac:dyDescent="0.2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</row>
    <row r="514" spans="1:25" x14ac:dyDescent="0.2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</row>
    <row r="515" spans="1:25" x14ac:dyDescent="0.2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</row>
    <row r="516" spans="1:25" x14ac:dyDescent="0.2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</row>
    <row r="517" spans="1:25" x14ac:dyDescent="0.2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</row>
    <row r="518" spans="1:25" x14ac:dyDescent="0.2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</row>
    <row r="519" spans="1:25" x14ac:dyDescent="0.2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</row>
    <row r="520" spans="1:25" x14ac:dyDescent="0.2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</row>
    <row r="521" spans="1:25" x14ac:dyDescent="0.2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</row>
    <row r="522" spans="1:25" x14ac:dyDescent="0.2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</row>
    <row r="523" spans="1:25" x14ac:dyDescent="0.2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</row>
    <row r="524" spans="1:25" x14ac:dyDescent="0.2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</row>
    <row r="525" spans="1:25" x14ac:dyDescent="0.2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</row>
    <row r="526" spans="1:25" x14ac:dyDescent="0.2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</row>
    <row r="527" spans="1:25" x14ac:dyDescent="0.2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</row>
    <row r="528" spans="1:25" x14ac:dyDescent="0.2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</row>
    <row r="529" spans="1:25" x14ac:dyDescent="0.2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</row>
    <row r="530" spans="1:25" x14ac:dyDescent="0.2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</row>
    <row r="531" spans="1:25" x14ac:dyDescent="0.2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</row>
    <row r="532" spans="1:25" x14ac:dyDescent="0.2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</row>
    <row r="533" spans="1:25" x14ac:dyDescent="0.2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</row>
    <row r="534" spans="1:25" x14ac:dyDescent="0.2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</row>
    <row r="535" spans="1:25" x14ac:dyDescent="0.2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</row>
    <row r="536" spans="1:25" x14ac:dyDescent="0.2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</row>
    <row r="537" spans="1:25" x14ac:dyDescent="0.2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</row>
    <row r="538" spans="1:25" x14ac:dyDescent="0.2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</row>
    <row r="539" spans="1:25" x14ac:dyDescent="0.2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</row>
    <row r="540" spans="1:25" x14ac:dyDescent="0.2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</row>
    <row r="541" spans="1:25" x14ac:dyDescent="0.2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</row>
    <row r="542" spans="1:25" x14ac:dyDescent="0.2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</row>
    <row r="543" spans="1:25" x14ac:dyDescent="0.2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</row>
    <row r="544" spans="1:25" x14ac:dyDescent="0.2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</row>
    <row r="545" spans="1:25" x14ac:dyDescent="0.2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</row>
    <row r="546" spans="1:25" x14ac:dyDescent="0.2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</row>
    <row r="547" spans="1:25" x14ac:dyDescent="0.2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</row>
    <row r="548" spans="1:25" x14ac:dyDescent="0.2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</row>
    <row r="549" spans="1:25" x14ac:dyDescent="0.2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</row>
    <row r="550" spans="1:25" x14ac:dyDescent="0.2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</row>
    <row r="551" spans="1:25" x14ac:dyDescent="0.2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</row>
    <row r="552" spans="1:25" x14ac:dyDescent="0.2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</row>
    <row r="553" spans="1:25" x14ac:dyDescent="0.2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</row>
    <row r="554" spans="1:25" x14ac:dyDescent="0.2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1:25" x14ac:dyDescent="0.2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</row>
    <row r="556" spans="1:25" x14ac:dyDescent="0.2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</row>
    <row r="557" spans="1:25" x14ac:dyDescent="0.2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</row>
    <row r="558" spans="1:25" x14ac:dyDescent="0.2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</row>
    <row r="559" spans="1:25" x14ac:dyDescent="0.2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</row>
    <row r="560" spans="1:25" x14ac:dyDescent="0.2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</row>
    <row r="561" spans="1:25" x14ac:dyDescent="0.2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</row>
    <row r="562" spans="1:25" x14ac:dyDescent="0.2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</row>
    <row r="563" spans="1:25" x14ac:dyDescent="0.2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</row>
    <row r="564" spans="1:25" x14ac:dyDescent="0.2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</row>
    <row r="565" spans="1:25" x14ac:dyDescent="0.2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</row>
    <row r="566" spans="1:25" x14ac:dyDescent="0.2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</row>
    <row r="567" spans="1:25" x14ac:dyDescent="0.2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</row>
    <row r="568" spans="1:25" x14ac:dyDescent="0.2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</row>
    <row r="569" spans="1:25" x14ac:dyDescent="0.2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</row>
    <row r="570" spans="1:25" x14ac:dyDescent="0.2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</row>
    <row r="571" spans="1:25" x14ac:dyDescent="0.2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</row>
    <row r="572" spans="1:25" x14ac:dyDescent="0.2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</row>
    <row r="573" spans="1:25" x14ac:dyDescent="0.2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</row>
    <row r="574" spans="1:25" x14ac:dyDescent="0.2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</row>
    <row r="575" spans="1:25" x14ac:dyDescent="0.2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</row>
    <row r="576" spans="1:25" x14ac:dyDescent="0.2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</row>
    <row r="577" spans="1:25" x14ac:dyDescent="0.2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</row>
    <row r="578" spans="1:25" x14ac:dyDescent="0.2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</row>
    <row r="579" spans="1:25" x14ac:dyDescent="0.2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</row>
    <row r="580" spans="1:25" x14ac:dyDescent="0.2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</row>
    <row r="581" spans="1:25" x14ac:dyDescent="0.2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</row>
    <row r="582" spans="1:25" x14ac:dyDescent="0.2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</row>
    <row r="583" spans="1:25" x14ac:dyDescent="0.2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</row>
    <row r="584" spans="1:25" x14ac:dyDescent="0.2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</row>
    <row r="585" spans="1:25" x14ac:dyDescent="0.2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</row>
    <row r="586" spans="1:25" x14ac:dyDescent="0.2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</row>
    <row r="587" spans="1:25" x14ac:dyDescent="0.2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</row>
    <row r="588" spans="1:25" x14ac:dyDescent="0.2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</row>
    <row r="589" spans="1:25" x14ac:dyDescent="0.2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</row>
    <row r="590" spans="1:25" x14ac:dyDescent="0.2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</row>
    <row r="591" spans="1:25" x14ac:dyDescent="0.2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</row>
    <row r="592" spans="1:25" x14ac:dyDescent="0.2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</row>
    <row r="593" spans="1:25" x14ac:dyDescent="0.2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</row>
    <row r="594" spans="1:25" x14ac:dyDescent="0.2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</row>
    <row r="595" spans="1:25" x14ac:dyDescent="0.2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</row>
    <row r="596" spans="1:25" x14ac:dyDescent="0.2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</row>
    <row r="597" spans="1:25" x14ac:dyDescent="0.2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</row>
    <row r="598" spans="1:25" x14ac:dyDescent="0.2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</row>
    <row r="599" spans="1:25" x14ac:dyDescent="0.2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</row>
    <row r="600" spans="1:25" x14ac:dyDescent="0.2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</row>
    <row r="601" spans="1:25" x14ac:dyDescent="0.2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</row>
    <row r="602" spans="1:25" x14ac:dyDescent="0.2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</row>
    <row r="603" spans="1:25" x14ac:dyDescent="0.2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</row>
    <row r="604" spans="1:25" x14ac:dyDescent="0.2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</row>
    <row r="605" spans="1:25" x14ac:dyDescent="0.2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</row>
    <row r="606" spans="1:25" x14ac:dyDescent="0.2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</row>
    <row r="607" spans="1:25" x14ac:dyDescent="0.2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</row>
    <row r="608" spans="1:25" x14ac:dyDescent="0.2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</row>
    <row r="609" spans="1:25" x14ac:dyDescent="0.2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</row>
    <row r="610" spans="1:25" x14ac:dyDescent="0.2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</row>
    <row r="611" spans="1:25" x14ac:dyDescent="0.2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</row>
    <row r="612" spans="1:25" x14ac:dyDescent="0.2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</row>
    <row r="613" spans="1:25" x14ac:dyDescent="0.2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</row>
    <row r="614" spans="1:25" x14ac:dyDescent="0.2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</row>
    <row r="615" spans="1:25" x14ac:dyDescent="0.2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</row>
    <row r="616" spans="1:25" x14ac:dyDescent="0.2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</row>
    <row r="617" spans="1:25" x14ac:dyDescent="0.2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</row>
    <row r="618" spans="1:25" x14ac:dyDescent="0.2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</row>
    <row r="619" spans="1:25" x14ac:dyDescent="0.2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</row>
    <row r="620" spans="1:25" x14ac:dyDescent="0.2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</row>
    <row r="621" spans="1:25" x14ac:dyDescent="0.2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</row>
    <row r="622" spans="1:25" x14ac:dyDescent="0.2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</row>
    <row r="623" spans="1:25" x14ac:dyDescent="0.2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</row>
    <row r="624" spans="1:25" x14ac:dyDescent="0.2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</row>
    <row r="625" spans="1:25" x14ac:dyDescent="0.2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</row>
    <row r="626" spans="1:25" x14ac:dyDescent="0.2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</row>
    <row r="627" spans="1:25" x14ac:dyDescent="0.2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</row>
    <row r="628" spans="1:25" x14ac:dyDescent="0.2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</row>
    <row r="629" spans="1:25" x14ac:dyDescent="0.2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</row>
    <row r="630" spans="1:25" x14ac:dyDescent="0.2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</row>
    <row r="631" spans="1:25" x14ac:dyDescent="0.2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</row>
    <row r="632" spans="1:25" x14ac:dyDescent="0.2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</row>
    <row r="633" spans="1:25" x14ac:dyDescent="0.2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</row>
    <row r="634" spans="1:25" x14ac:dyDescent="0.2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</row>
    <row r="635" spans="1:25" x14ac:dyDescent="0.2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</row>
    <row r="636" spans="1:25" x14ac:dyDescent="0.2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</row>
    <row r="637" spans="1:25" x14ac:dyDescent="0.2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</row>
    <row r="638" spans="1:25" x14ac:dyDescent="0.2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</row>
    <row r="639" spans="1:25" x14ac:dyDescent="0.2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</row>
    <row r="640" spans="1:25" x14ac:dyDescent="0.2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</row>
    <row r="641" spans="1:25" x14ac:dyDescent="0.2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</row>
    <row r="642" spans="1:25" x14ac:dyDescent="0.2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</row>
    <row r="643" spans="1:25" x14ac:dyDescent="0.2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</row>
    <row r="644" spans="1:25" x14ac:dyDescent="0.2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</row>
    <row r="645" spans="1:25" x14ac:dyDescent="0.2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</row>
    <row r="646" spans="1:25" x14ac:dyDescent="0.2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</row>
    <row r="647" spans="1:25" x14ac:dyDescent="0.2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</row>
    <row r="648" spans="1:25" x14ac:dyDescent="0.2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</row>
    <row r="649" spans="1:25" x14ac:dyDescent="0.2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</row>
    <row r="650" spans="1:25" x14ac:dyDescent="0.2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</row>
    <row r="651" spans="1:25" x14ac:dyDescent="0.2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</row>
    <row r="652" spans="1:25" x14ac:dyDescent="0.2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</row>
    <row r="653" spans="1:25" x14ac:dyDescent="0.2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</row>
    <row r="654" spans="1:25" x14ac:dyDescent="0.2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</row>
    <row r="655" spans="1:25" x14ac:dyDescent="0.2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</row>
    <row r="656" spans="1:25" x14ac:dyDescent="0.2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</row>
    <row r="657" spans="1:25" x14ac:dyDescent="0.2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</row>
    <row r="658" spans="1:25" x14ac:dyDescent="0.2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</row>
    <row r="659" spans="1:25" x14ac:dyDescent="0.2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</row>
    <row r="660" spans="1:25" x14ac:dyDescent="0.2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</row>
    <row r="661" spans="1:25" x14ac:dyDescent="0.2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</row>
    <row r="662" spans="1:25" x14ac:dyDescent="0.2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</row>
    <row r="663" spans="1:25" x14ac:dyDescent="0.2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</row>
    <row r="664" spans="1:25" x14ac:dyDescent="0.2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</row>
    <row r="665" spans="1:25" x14ac:dyDescent="0.2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</row>
    <row r="666" spans="1:25" x14ac:dyDescent="0.2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</row>
    <row r="667" spans="1:25" x14ac:dyDescent="0.2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</row>
    <row r="668" spans="1:25" x14ac:dyDescent="0.2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</row>
    <row r="669" spans="1:25" x14ac:dyDescent="0.2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</row>
    <row r="670" spans="1:25" x14ac:dyDescent="0.2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</row>
    <row r="671" spans="1:25" x14ac:dyDescent="0.2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</row>
    <row r="672" spans="1:25" x14ac:dyDescent="0.2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</row>
    <row r="673" spans="1:25" x14ac:dyDescent="0.2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</row>
    <row r="674" spans="1:25" x14ac:dyDescent="0.2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</row>
    <row r="675" spans="1:25" x14ac:dyDescent="0.2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</row>
    <row r="676" spans="1:25" x14ac:dyDescent="0.2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</row>
    <row r="677" spans="1:25" x14ac:dyDescent="0.2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</row>
    <row r="678" spans="1:25" x14ac:dyDescent="0.2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</row>
    <row r="679" spans="1:25" x14ac:dyDescent="0.2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</row>
    <row r="680" spans="1:25" x14ac:dyDescent="0.2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</row>
    <row r="681" spans="1:25" x14ac:dyDescent="0.2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</row>
    <row r="682" spans="1:25" x14ac:dyDescent="0.2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</row>
    <row r="683" spans="1:25" x14ac:dyDescent="0.2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</row>
    <row r="684" spans="1:25" x14ac:dyDescent="0.2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</row>
    <row r="685" spans="1:25" x14ac:dyDescent="0.2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</row>
    <row r="686" spans="1:25" x14ac:dyDescent="0.2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</row>
    <row r="687" spans="1:25" x14ac:dyDescent="0.2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</row>
    <row r="688" spans="1:25" x14ac:dyDescent="0.2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</row>
    <row r="689" spans="1:25" x14ac:dyDescent="0.2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</row>
    <row r="690" spans="1:25" x14ac:dyDescent="0.2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</row>
    <row r="691" spans="1:25" x14ac:dyDescent="0.2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</row>
    <row r="692" spans="1:25" x14ac:dyDescent="0.2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</row>
    <row r="693" spans="1:25" x14ac:dyDescent="0.2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</row>
    <row r="694" spans="1:25" x14ac:dyDescent="0.2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</row>
    <row r="695" spans="1:25" x14ac:dyDescent="0.2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</row>
    <row r="696" spans="1:25" x14ac:dyDescent="0.2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</row>
    <row r="697" spans="1:25" x14ac:dyDescent="0.2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</row>
    <row r="698" spans="1:25" x14ac:dyDescent="0.2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</row>
    <row r="699" spans="1:25" x14ac:dyDescent="0.2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</row>
    <row r="700" spans="1:25" x14ac:dyDescent="0.2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</row>
    <row r="701" spans="1:25" x14ac:dyDescent="0.2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</row>
    <row r="702" spans="1:25" x14ac:dyDescent="0.2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</row>
    <row r="703" spans="1:25" x14ac:dyDescent="0.2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</row>
    <row r="704" spans="1:25" x14ac:dyDescent="0.2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</row>
    <row r="705" spans="1:25" x14ac:dyDescent="0.2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</row>
    <row r="706" spans="1:25" x14ac:dyDescent="0.2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</row>
    <row r="707" spans="1:25" x14ac:dyDescent="0.2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</row>
    <row r="708" spans="1:25" x14ac:dyDescent="0.2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</row>
    <row r="709" spans="1:25" x14ac:dyDescent="0.2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</row>
    <row r="710" spans="1:25" x14ac:dyDescent="0.2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</row>
    <row r="711" spans="1:25" x14ac:dyDescent="0.2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</row>
    <row r="712" spans="1:25" x14ac:dyDescent="0.2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</row>
    <row r="713" spans="1:25" x14ac:dyDescent="0.2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</row>
    <row r="714" spans="1:25" x14ac:dyDescent="0.2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</row>
    <row r="715" spans="1:25" x14ac:dyDescent="0.2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</row>
    <row r="716" spans="1:25" x14ac:dyDescent="0.2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</row>
    <row r="717" spans="1:25" x14ac:dyDescent="0.2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</row>
    <row r="718" spans="1:25" x14ac:dyDescent="0.2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</row>
    <row r="719" spans="1:25" x14ac:dyDescent="0.2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</row>
    <row r="720" spans="1:25" x14ac:dyDescent="0.2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</row>
    <row r="721" spans="1:25" x14ac:dyDescent="0.2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</row>
    <row r="722" spans="1:25" x14ac:dyDescent="0.2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</row>
    <row r="723" spans="1:25" x14ac:dyDescent="0.2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</row>
    <row r="724" spans="1:25" x14ac:dyDescent="0.2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</row>
    <row r="725" spans="1:25" x14ac:dyDescent="0.2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</row>
    <row r="726" spans="1:25" x14ac:dyDescent="0.2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</row>
    <row r="727" spans="1:25" x14ac:dyDescent="0.2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</row>
    <row r="728" spans="1:25" x14ac:dyDescent="0.2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</row>
    <row r="729" spans="1:25" x14ac:dyDescent="0.2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</row>
    <row r="730" spans="1:25" x14ac:dyDescent="0.2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</row>
    <row r="731" spans="1:25" x14ac:dyDescent="0.2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</row>
    <row r="732" spans="1:25" x14ac:dyDescent="0.2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</row>
    <row r="733" spans="1:25" x14ac:dyDescent="0.2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</row>
    <row r="734" spans="1:25" x14ac:dyDescent="0.2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</row>
    <row r="735" spans="1:25" x14ac:dyDescent="0.2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</row>
    <row r="736" spans="1:25" x14ac:dyDescent="0.2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</row>
    <row r="737" spans="1:25" x14ac:dyDescent="0.2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</row>
    <row r="738" spans="1:25" x14ac:dyDescent="0.2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</row>
    <row r="739" spans="1:25" x14ac:dyDescent="0.2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</row>
    <row r="740" spans="1:25" x14ac:dyDescent="0.2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</row>
    <row r="741" spans="1:25" x14ac:dyDescent="0.2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</row>
    <row r="742" spans="1:25" x14ac:dyDescent="0.2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</row>
    <row r="743" spans="1:25" x14ac:dyDescent="0.2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</row>
    <row r="744" spans="1:25" x14ac:dyDescent="0.2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</row>
    <row r="745" spans="1:25" x14ac:dyDescent="0.2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</row>
    <row r="746" spans="1:25" x14ac:dyDescent="0.2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</row>
    <row r="747" spans="1:25" x14ac:dyDescent="0.2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</row>
    <row r="748" spans="1:25" x14ac:dyDescent="0.2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</row>
    <row r="749" spans="1:25" x14ac:dyDescent="0.2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</row>
    <row r="750" spans="1:25" x14ac:dyDescent="0.2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</row>
    <row r="751" spans="1:25" x14ac:dyDescent="0.2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</row>
    <row r="752" spans="1:25" x14ac:dyDescent="0.2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</row>
    <row r="753" spans="1:25" x14ac:dyDescent="0.2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</row>
    <row r="754" spans="1:25" x14ac:dyDescent="0.2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</row>
    <row r="755" spans="1:25" x14ac:dyDescent="0.2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</row>
    <row r="756" spans="1:25" x14ac:dyDescent="0.2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</row>
    <row r="757" spans="1:25" x14ac:dyDescent="0.2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</row>
    <row r="758" spans="1:25" x14ac:dyDescent="0.2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</row>
    <row r="759" spans="1:25" x14ac:dyDescent="0.2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</row>
    <row r="760" spans="1:25" x14ac:dyDescent="0.2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</row>
    <row r="761" spans="1:25" x14ac:dyDescent="0.2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</row>
    <row r="762" spans="1:25" x14ac:dyDescent="0.2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</row>
    <row r="763" spans="1:25" x14ac:dyDescent="0.2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</row>
    <row r="764" spans="1:25" x14ac:dyDescent="0.2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</row>
    <row r="765" spans="1:25" x14ac:dyDescent="0.2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</row>
    <row r="766" spans="1:25" x14ac:dyDescent="0.2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</row>
    <row r="767" spans="1:25" x14ac:dyDescent="0.2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</row>
    <row r="768" spans="1:25" x14ac:dyDescent="0.2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</row>
    <row r="769" spans="1:25" x14ac:dyDescent="0.2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</row>
    <row r="770" spans="1:25" x14ac:dyDescent="0.2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</row>
    <row r="771" spans="1:25" x14ac:dyDescent="0.2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</row>
    <row r="772" spans="1:25" x14ac:dyDescent="0.2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</row>
    <row r="773" spans="1:25" x14ac:dyDescent="0.2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</row>
    <row r="774" spans="1:25" x14ac:dyDescent="0.2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</row>
    <row r="775" spans="1:25" x14ac:dyDescent="0.2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</row>
    <row r="776" spans="1:25" x14ac:dyDescent="0.2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</row>
    <row r="777" spans="1:25" x14ac:dyDescent="0.2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</row>
    <row r="778" spans="1:25" x14ac:dyDescent="0.2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</row>
    <row r="779" spans="1:25" x14ac:dyDescent="0.2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</row>
    <row r="780" spans="1:25" x14ac:dyDescent="0.2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</row>
    <row r="781" spans="1:25" x14ac:dyDescent="0.2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</row>
    <row r="782" spans="1:25" x14ac:dyDescent="0.2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</row>
    <row r="783" spans="1:25" x14ac:dyDescent="0.2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</row>
    <row r="784" spans="1:25" x14ac:dyDescent="0.2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</row>
    <row r="785" spans="1:25" x14ac:dyDescent="0.2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</row>
    <row r="786" spans="1:25" x14ac:dyDescent="0.2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</row>
    <row r="787" spans="1:25" x14ac:dyDescent="0.2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</row>
    <row r="788" spans="1:25" x14ac:dyDescent="0.2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</row>
    <row r="789" spans="1:25" x14ac:dyDescent="0.2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</row>
    <row r="790" spans="1:25" x14ac:dyDescent="0.2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</row>
    <row r="791" spans="1:25" x14ac:dyDescent="0.2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</row>
    <row r="792" spans="1:25" x14ac:dyDescent="0.2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</row>
    <row r="793" spans="1:25" x14ac:dyDescent="0.2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</row>
    <row r="794" spans="1:25" x14ac:dyDescent="0.2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</row>
    <row r="795" spans="1:25" x14ac:dyDescent="0.2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</row>
    <row r="796" spans="1:25" x14ac:dyDescent="0.2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</row>
    <row r="797" spans="1:25" x14ac:dyDescent="0.2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</row>
    <row r="798" spans="1:25" x14ac:dyDescent="0.2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</row>
    <row r="799" spans="1:25" x14ac:dyDescent="0.2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</row>
    <row r="800" spans="1:25" x14ac:dyDescent="0.2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</row>
    <row r="801" spans="1:25" x14ac:dyDescent="0.2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</row>
    <row r="802" spans="1:25" x14ac:dyDescent="0.2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</row>
    <row r="803" spans="1:25" x14ac:dyDescent="0.2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</row>
    <row r="804" spans="1:25" x14ac:dyDescent="0.2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</row>
    <row r="805" spans="1:25" x14ac:dyDescent="0.2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</row>
    <row r="806" spans="1:25" x14ac:dyDescent="0.2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</row>
    <row r="807" spans="1:25" x14ac:dyDescent="0.2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</row>
    <row r="808" spans="1:25" x14ac:dyDescent="0.2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</row>
    <row r="809" spans="1:25" x14ac:dyDescent="0.2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</row>
    <row r="810" spans="1:25" x14ac:dyDescent="0.2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</row>
    <row r="811" spans="1:25" x14ac:dyDescent="0.2">
      <c r="A811" s="252"/>
      <c r="B811" s="252"/>
      <c r="C811" s="252"/>
      <c r="D811" s="252"/>
      <c r="E811" s="252"/>
      <c r="F811" s="252"/>
      <c r="G811" s="252"/>
      <c r="H811" s="252"/>
      <c r="I811" s="252"/>
      <c r="J811" s="252"/>
      <c r="K811" s="252"/>
      <c r="L811" s="252"/>
      <c r="M811" s="252"/>
      <c r="N811" s="252"/>
      <c r="O811" s="252"/>
      <c r="P811" s="252"/>
      <c r="Q811" s="252"/>
      <c r="R811" s="252"/>
      <c r="S811" s="252"/>
      <c r="T811" s="252"/>
      <c r="U811" s="252"/>
      <c r="V811" s="252"/>
      <c r="W811" s="252"/>
      <c r="X811" s="252"/>
      <c r="Y811" s="252"/>
    </row>
    <row r="812" spans="1:25" x14ac:dyDescent="0.2">
      <c r="A812" s="252"/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  <c r="M812" s="252"/>
      <c r="N812" s="252"/>
      <c r="O812" s="252"/>
      <c r="P812" s="252"/>
      <c r="Q812" s="252"/>
      <c r="R812" s="252"/>
      <c r="S812" s="252"/>
      <c r="T812" s="252"/>
      <c r="U812" s="252"/>
      <c r="V812" s="252"/>
      <c r="W812" s="252"/>
      <c r="X812" s="252"/>
      <c r="Y812" s="252"/>
    </row>
    <row r="813" spans="1:25" x14ac:dyDescent="0.2">
      <c r="A813" s="252"/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  <c r="M813" s="252"/>
      <c r="N813" s="252"/>
      <c r="O813" s="252"/>
      <c r="P813" s="252"/>
      <c r="Q813" s="252"/>
      <c r="R813" s="252"/>
      <c r="S813" s="252"/>
      <c r="T813" s="252"/>
      <c r="U813" s="252"/>
      <c r="V813" s="252"/>
      <c r="W813" s="252"/>
      <c r="X813" s="252"/>
      <c r="Y813" s="252"/>
    </row>
    <row r="814" spans="1:25" x14ac:dyDescent="0.2">
      <c r="A814" s="252"/>
      <c r="B814" s="252"/>
      <c r="C814" s="252"/>
      <c r="D814" s="252"/>
      <c r="E814" s="252"/>
      <c r="F814" s="252"/>
      <c r="G814" s="252"/>
      <c r="H814" s="252"/>
      <c r="I814" s="252"/>
      <c r="J814" s="252"/>
      <c r="K814" s="252"/>
      <c r="L814" s="252"/>
      <c r="M814" s="252"/>
      <c r="N814" s="252"/>
      <c r="O814" s="252"/>
      <c r="P814" s="252"/>
      <c r="Q814" s="252"/>
      <c r="R814" s="252"/>
      <c r="S814" s="252"/>
      <c r="T814" s="252"/>
      <c r="U814" s="252"/>
      <c r="V814" s="252"/>
      <c r="W814" s="252"/>
      <c r="X814" s="252"/>
      <c r="Y814" s="252"/>
    </row>
    <row r="815" spans="1:25" x14ac:dyDescent="0.2">
      <c r="A815" s="252"/>
      <c r="B815" s="252"/>
      <c r="C815" s="252"/>
      <c r="D815" s="252"/>
      <c r="E815" s="252"/>
      <c r="F815" s="252"/>
      <c r="G815" s="252"/>
      <c r="H815" s="252"/>
      <c r="I815" s="252"/>
      <c r="J815" s="252"/>
      <c r="K815" s="252"/>
      <c r="L815" s="252"/>
      <c r="M815" s="252"/>
      <c r="N815" s="252"/>
      <c r="O815" s="252"/>
      <c r="P815" s="252"/>
      <c r="Q815" s="252"/>
      <c r="R815" s="252"/>
      <c r="S815" s="252"/>
      <c r="T815" s="252"/>
      <c r="U815" s="252"/>
      <c r="V815" s="252"/>
      <c r="W815" s="252"/>
      <c r="X815" s="252"/>
      <c r="Y815" s="252"/>
    </row>
    <row r="816" spans="1:25" x14ac:dyDescent="0.2">
      <c r="A816" s="252"/>
      <c r="B816" s="252"/>
      <c r="C816" s="252"/>
      <c r="D816" s="252"/>
      <c r="E816" s="252"/>
      <c r="F816" s="252"/>
      <c r="G816" s="252"/>
      <c r="H816" s="252"/>
      <c r="I816" s="252"/>
      <c r="J816" s="252"/>
      <c r="K816" s="252"/>
      <c r="L816" s="252"/>
      <c r="M816" s="252"/>
      <c r="N816" s="252"/>
      <c r="O816" s="252"/>
      <c r="P816" s="252"/>
      <c r="Q816" s="252"/>
      <c r="R816" s="252"/>
      <c r="S816" s="252"/>
      <c r="T816" s="252"/>
      <c r="U816" s="252"/>
      <c r="V816" s="252"/>
      <c r="W816" s="252"/>
      <c r="X816" s="252"/>
      <c r="Y816" s="252"/>
    </row>
    <row r="817" spans="1:25" x14ac:dyDescent="0.2">
      <c r="A817" s="252"/>
      <c r="B817" s="252"/>
      <c r="C817" s="252"/>
      <c r="D817" s="252"/>
      <c r="E817" s="252"/>
      <c r="F817" s="252"/>
      <c r="G817" s="252"/>
      <c r="H817" s="252"/>
      <c r="I817" s="252"/>
      <c r="J817" s="252"/>
      <c r="K817" s="252"/>
      <c r="L817" s="252"/>
      <c r="M817" s="252"/>
      <c r="N817" s="252"/>
      <c r="O817" s="252"/>
      <c r="P817" s="252"/>
      <c r="Q817" s="252"/>
      <c r="R817" s="252"/>
      <c r="S817" s="252"/>
      <c r="T817" s="252"/>
      <c r="U817" s="252"/>
      <c r="V817" s="252"/>
      <c r="W817" s="252"/>
      <c r="X817" s="252"/>
      <c r="Y817" s="252"/>
    </row>
    <row r="818" spans="1:25" x14ac:dyDescent="0.2">
      <c r="A818" s="252"/>
      <c r="B818" s="252"/>
      <c r="C818" s="252"/>
      <c r="D818" s="252"/>
      <c r="E818" s="252"/>
      <c r="F818" s="252"/>
      <c r="G818" s="252"/>
      <c r="H818" s="252"/>
      <c r="I818" s="252"/>
      <c r="J818" s="252"/>
      <c r="K818" s="252"/>
      <c r="L818" s="252"/>
      <c r="M818" s="252"/>
      <c r="N818" s="252"/>
      <c r="O818" s="252"/>
      <c r="P818" s="252"/>
      <c r="Q818" s="252"/>
      <c r="R818" s="252"/>
      <c r="S818" s="252"/>
      <c r="T818" s="252"/>
      <c r="U818" s="252"/>
      <c r="V818" s="252"/>
      <c r="W818" s="252"/>
      <c r="X818" s="252"/>
      <c r="Y818" s="252"/>
    </row>
    <row r="819" spans="1:25" x14ac:dyDescent="0.2">
      <c r="A819" s="252"/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</row>
    <row r="820" spans="1:25" x14ac:dyDescent="0.2">
      <c r="A820" s="252"/>
      <c r="B820" s="252"/>
      <c r="C820" s="252"/>
      <c r="D820" s="252"/>
      <c r="E820" s="252"/>
      <c r="F820" s="252"/>
      <c r="G820" s="252"/>
      <c r="H820" s="252"/>
      <c r="I820" s="252"/>
      <c r="J820" s="252"/>
      <c r="K820" s="252"/>
      <c r="L820" s="252"/>
      <c r="M820" s="252"/>
      <c r="N820" s="252"/>
      <c r="O820" s="252"/>
      <c r="P820" s="252"/>
      <c r="Q820" s="252"/>
      <c r="R820" s="252"/>
      <c r="S820" s="252"/>
      <c r="T820" s="252"/>
      <c r="U820" s="252"/>
      <c r="V820" s="252"/>
      <c r="W820" s="252"/>
      <c r="X820" s="252"/>
      <c r="Y820" s="252"/>
    </row>
    <row r="821" spans="1:25" x14ac:dyDescent="0.2">
      <c r="A821" s="252"/>
      <c r="B821" s="252"/>
      <c r="C821" s="252"/>
      <c r="D821" s="252"/>
      <c r="E821" s="252"/>
      <c r="F821" s="252"/>
      <c r="G821" s="252"/>
      <c r="H821" s="252"/>
      <c r="I821" s="252"/>
      <c r="J821" s="252"/>
      <c r="K821" s="252"/>
      <c r="L821" s="252"/>
      <c r="M821" s="252"/>
      <c r="N821" s="252"/>
      <c r="O821" s="252"/>
      <c r="P821" s="252"/>
      <c r="Q821" s="252"/>
      <c r="R821" s="252"/>
      <c r="S821" s="252"/>
      <c r="T821" s="252"/>
      <c r="U821" s="252"/>
      <c r="V821" s="252"/>
      <c r="W821" s="252"/>
      <c r="X821" s="252"/>
      <c r="Y821" s="252"/>
    </row>
    <row r="822" spans="1:25" x14ac:dyDescent="0.2">
      <c r="A822" s="252"/>
      <c r="B822" s="252"/>
      <c r="C822" s="252"/>
      <c r="D822" s="252"/>
      <c r="E822" s="252"/>
      <c r="F822" s="252"/>
      <c r="G822" s="252"/>
      <c r="H822" s="252"/>
      <c r="I822" s="252"/>
      <c r="J822" s="252"/>
      <c r="K822" s="252"/>
      <c r="L822" s="252"/>
      <c r="M822" s="252"/>
      <c r="N822" s="252"/>
      <c r="O822" s="252"/>
      <c r="P822" s="252"/>
      <c r="Q822" s="252"/>
      <c r="R822" s="252"/>
      <c r="S822" s="252"/>
      <c r="T822" s="252"/>
      <c r="U822" s="252"/>
      <c r="V822" s="252"/>
      <c r="W822" s="252"/>
      <c r="X822" s="252"/>
      <c r="Y822" s="252"/>
    </row>
    <row r="823" spans="1:25" x14ac:dyDescent="0.2">
      <c r="A823" s="252"/>
      <c r="B823" s="252"/>
      <c r="C823" s="252"/>
      <c r="D823" s="252"/>
      <c r="E823" s="252"/>
      <c r="F823" s="252"/>
      <c r="G823" s="252"/>
      <c r="H823" s="252"/>
      <c r="I823" s="252"/>
      <c r="J823" s="252"/>
      <c r="K823" s="252"/>
      <c r="L823" s="252"/>
      <c r="M823" s="252"/>
      <c r="N823" s="252"/>
      <c r="O823" s="252"/>
      <c r="P823" s="252"/>
      <c r="Q823" s="252"/>
      <c r="R823" s="252"/>
      <c r="S823" s="252"/>
      <c r="T823" s="252"/>
      <c r="U823" s="252"/>
      <c r="V823" s="252"/>
      <c r="W823" s="252"/>
      <c r="X823" s="252"/>
      <c r="Y823" s="252"/>
    </row>
    <row r="824" spans="1:25" x14ac:dyDescent="0.2">
      <c r="A824" s="252"/>
      <c r="B824" s="252"/>
      <c r="C824" s="252"/>
      <c r="D824" s="252"/>
      <c r="E824" s="252"/>
      <c r="F824" s="252"/>
      <c r="G824" s="252"/>
      <c r="H824" s="252"/>
      <c r="I824" s="252"/>
      <c r="J824" s="252"/>
      <c r="K824" s="252"/>
      <c r="L824" s="252"/>
      <c r="M824" s="252"/>
      <c r="N824" s="252"/>
      <c r="O824" s="252"/>
      <c r="P824" s="252"/>
      <c r="Q824" s="252"/>
      <c r="R824" s="252"/>
      <c r="S824" s="252"/>
      <c r="T824" s="252"/>
      <c r="U824" s="252"/>
      <c r="V824" s="252"/>
      <c r="W824" s="252"/>
      <c r="X824" s="252"/>
      <c r="Y824" s="252"/>
    </row>
    <row r="825" spans="1:25" x14ac:dyDescent="0.2">
      <c r="A825" s="252"/>
      <c r="B825" s="252"/>
      <c r="C825" s="252"/>
      <c r="D825" s="252"/>
      <c r="E825" s="252"/>
      <c r="F825" s="252"/>
      <c r="G825" s="252"/>
      <c r="H825" s="252"/>
      <c r="I825" s="252"/>
      <c r="J825" s="252"/>
      <c r="K825" s="252"/>
      <c r="L825" s="252"/>
      <c r="M825" s="252"/>
      <c r="N825" s="252"/>
      <c r="O825" s="252"/>
      <c r="P825" s="252"/>
      <c r="Q825" s="252"/>
      <c r="R825" s="252"/>
      <c r="S825" s="252"/>
      <c r="T825" s="252"/>
      <c r="U825" s="252"/>
      <c r="V825" s="252"/>
      <c r="W825" s="252"/>
      <c r="X825" s="252"/>
      <c r="Y825" s="252"/>
    </row>
    <row r="826" spans="1:25" x14ac:dyDescent="0.2">
      <c r="A826" s="252"/>
      <c r="B826" s="252"/>
      <c r="C826" s="252"/>
      <c r="D826" s="252"/>
      <c r="E826" s="252"/>
      <c r="F826" s="252"/>
      <c r="G826" s="252"/>
      <c r="H826" s="252"/>
      <c r="I826" s="252"/>
      <c r="J826" s="252"/>
      <c r="K826" s="252"/>
      <c r="L826" s="252"/>
      <c r="M826" s="252"/>
      <c r="N826" s="252"/>
      <c r="O826" s="252"/>
      <c r="P826" s="252"/>
      <c r="Q826" s="252"/>
      <c r="R826" s="252"/>
      <c r="S826" s="252"/>
      <c r="T826" s="252"/>
      <c r="U826" s="252"/>
      <c r="V826" s="252"/>
      <c r="W826" s="252"/>
      <c r="X826" s="252"/>
      <c r="Y826" s="252"/>
    </row>
    <row r="827" spans="1:25" x14ac:dyDescent="0.2">
      <c r="A827" s="252"/>
      <c r="B827" s="252"/>
      <c r="C827" s="252"/>
      <c r="D827" s="252"/>
      <c r="E827" s="252"/>
      <c r="F827" s="252"/>
      <c r="G827" s="252"/>
      <c r="H827" s="252"/>
      <c r="I827" s="252"/>
      <c r="J827" s="252"/>
      <c r="K827" s="252"/>
      <c r="L827" s="252"/>
      <c r="M827" s="252"/>
      <c r="N827" s="252"/>
      <c r="O827" s="252"/>
      <c r="P827" s="252"/>
      <c r="Q827" s="252"/>
      <c r="R827" s="252"/>
      <c r="S827" s="252"/>
      <c r="T827" s="252"/>
      <c r="U827" s="252"/>
      <c r="V827" s="252"/>
      <c r="W827" s="252"/>
      <c r="X827" s="252"/>
      <c r="Y827" s="252"/>
    </row>
    <row r="828" spans="1:25" x14ac:dyDescent="0.2">
      <c r="A828" s="252"/>
      <c r="B828" s="252"/>
      <c r="C828" s="252"/>
      <c r="D828" s="252"/>
      <c r="E828" s="252"/>
      <c r="F828" s="252"/>
      <c r="G828" s="252"/>
      <c r="H828" s="252"/>
      <c r="I828" s="252"/>
      <c r="J828" s="252"/>
      <c r="K828" s="252"/>
      <c r="L828" s="252"/>
      <c r="M828" s="252"/>
      <c r="N828" s="252"/>
      <c r="O828" s="252"/>
      <c r="P828" s="252"/>
      <c r="Q828" s="252"/>
      <c r="R828" s="252"/>
      <c r="S828" s="252"/>
      <c r="T828" s="252"/>
      <c r="U828" s="252"/>
      <c r="V828" s="252"/>
      <c r="W828" s="252"/>
      <c r="X828" s="252"/>
      <c r="Y828" s="252"/>
    </row>
    <row r="829" spans="1:25" x14ac:dyDescent="0.2">
      <c r="A829" s="252"/>
      <c r="B829" s="252"/>
      <c r="C829" s="252"/>
      <c r="D829" s="252"/>
      <c r="E829" s="252"/>
      <c r="F829" s="252"/>
      <c r="G829" s="252"/>
      <c r="H829" s="252"/>
      <c r="I829" s="252"/>
      <c r="J829" s="252"/>
      <c r="K829" s="252"/>
      <c r="L829" s="252"/>
      <c r="M829" s="252"/>
      <c r="N829" s="252"/>
      <c r="O829" s="252"/>
      <c r="P829" s="252"/>
      <c r="Q829" s="252"/>
      <c r="R829" s="252"/>
      <c r="S829" s="252"/>
      <c r="T829" s="252"/>
      <c r="U829" s="252"/>
      <c r="V829" s="252"/>
      <c r="W829" s="252"/>
      <c r="X829" s="252"/>
      <c r="Y829" s="252"/>
    </row>
    <row r="830" spans="1:25" x14ac:dyDescent="0.2">
      <c r="A830" s="252"/>
      <c r="B830" s="252"/>
      <c r="C830" s="252"/>
      <c r="D830" s="252"/>
      <c r="E830" s="252"/>
      <c r="F830" s="252"/>
      <c r="G830" s="252"/>
      <c r="H830" s="252"/>
      <c r="I830" s="252"/>
      <c r="J830" s="252"/>
      <c r="K830" s="252"/>
      <c r="L830" s="252"/>
      <c r="M830" s="252"/>
      <c r="N830" s="252"/>
      <c r="O830" s="252"/>
      <c r="P830" s="252"/>
      <c r="Q830" s="252"/>
      <c r="R830" s="252"/>
      <c r="S830" s="252"/>
      <c r="T830" s="252"/>
      <c r="U830" s="252"/>
      <c r="V830" s="252"/>
      <c r="W830" s="252"/>
      <c r="X830" s="252"/>
      <c r="Y830" s="252"/>
    </row>
    <row r="831" spans="1:25" x14ac:dyDescent="0.2">
      <c r="A831" s="252"/>
      <c r="B831" s="252"/>
      <c r="C831" s="252"/>
      <c r="D831" s="252"/>
      <c r="E831" s="252"/>
      <c r="F831" s="252"/>
      <c r="G831" s="252"/>
      <c r="H831" s="252"/>
      <c r="I831" s="252"/>
      <c r="J831" s="252"/>
      <c r="K831" s="252"/>
      <c r="L831" s="252"/>
      <c r="M831" s="252"/>
      <c r="N831" s="252"/>
      <c r="O831" s="252"/>
      <c r="P831" s="252"/>
      <c r="Q831" s="252"/>
      <c r="R831" s="252"/>
      <c r="S831" s="252"/>
      <c r="T831" s="252"/>
      <c r="U831" s="252"/>
      <c r="V831" s="252"/>
      <c r="W831" s="252"/>
      <c r="X831" s="252"/>
      <c r="Y831" s="252"/>
    </row>
    <row r="832" spans="1:25" x14ac:dyDescent="0.2">
      <c r="A832" s="252"/>
      <c r="B832" s="252"/>
      <c r="C832" s="252"/>
      <c r="D832" s="252"/>
      <c r="E832" s="252"/>
      <c r="F832" s="252"/>
      <c r="G832" s="252"/>
      <c r="H832" s="252"/>
      <c r="I832" s="252"/>
      <c r="J832" s="252"/>
      <c r="K832" s="252"/>
      <c r="L832" s="252"/>
      <c r="M832" s="252"/>
      <c r="N832" s="252"/>
      <c r="O832" s="252"/>
      <c r="P832" s="252"/>
      <c r="Q832" s="252"/>
      <c r="R832" s="252"/>
      <c r="S832" s="252"/>
      <c r="T832" s="252"/>
      <c r="U832" s="252"/>
      <c r="V832" s="252"/>
      <c r="W832" s="252"/>
      <c r="X832" s="252"/>
      <c r="Y832" s="252"/>
    </row>
    <row r="833" spans="1:25" x14ac:dyDescent="0.2">
      <c r="A833" s="252"/>
      <c r="B833" s="252"/>
      <c r="C833" s="252"/>
      <c r="D833" s="252"/>
      <c r="E833" s="252"/>
      <c r="F833" s="252"/>
      <c r="G833" s="252"/>
      <c r="H833" s="252"/>
      <c r="I833" s="252"/>
      <c r="J833" s="252"/>
      <c r="K833" s="252"/>
      <c r="L833" s="252"/>
      <c r="M833" s="252"/>
      <c r="N833" s="252"/>
      <c r="O833" s="252"/>
      <c r="P833" s="252"/>
      <c r="Q833" s="252"/>
      <c r="R833" s="252"/>
      <c r="S833" s="252"/>
      <c r="T833" s="252"/>
      <c r="U833" s="252"/>
      <c r="V833" s="252"/>
      <c r="W833" s="252"/>
      <c r="X833" s="252"/>
      <c r="Y833" s="252"/>
    </row>
    <row r="834" spans="1:25" x14ac:dyDescent="0.2">
      <c r="A834" s="252"/>
      <c r="B834" s="252"/>
      <c r="C834" s="252"/>
      <c r="D834" s="252"/>
      <c r="E834" s="252"/>
      <c r="F834" s="252"/>
      <c r="G834" s="252"/>
      <c r="H834" s="252"/>
      <c r="I834" s="252"/>
      <c r="J834" s="252"/>
      <c r="K834" s="252"/>
      <c r="L834" s="252"/>
      <c r="M834" s="252"/>
      <c r="N834" s="252"/>
      <c r="O834" s="252"/>
      <c r="P834" s="252"/>
      <c r="Q834" s="252"/>
      <c r="R834" s="252"/>
      <c r="S834" s="252"/>
      <c r="T834" s="252"/>
      <c r="U834" s="252"/>
      <c r="V834" s="252"/>
      <c r="W834" s="252"/>
      <c r="X834" s="252"/>
      <c r="Y834" s="252"/>
    </row>
    <row r="835" spans="1:25" x14ac:dyDescent="0.2">
      <c r="A835" s="252"/>
      <c r="B835" s="252"/>
      <c r="C835" s="252"/>
      <c r="D835" s="252"/>
      <c r="E835" s="252"/>
      <c r="F835" s="252"/>
      <c r="G835" s="252"/>
      <c r="H835" s="252"/>
      <c r="I835" s="252"/>
      <c r="J835" s="252"/>
      <c r="K835" s="252"/>
      <c r="L835" s="252"/>
      <c r="M835" s="252"/>
      <c r="N835" s="252"/>
      <c r="O835" s="252"/>
      <c r="P835" s="252"/>
      <c r="Q835" s="252"/>
      <c r="R835" s="252"/>
      <c r="S835" s="252"/>
      <c r="T835" s="252"/>
      <c r="U835" s="252"/>
      <c r="V835" s="252"/>
      <c r="W835" s="252"/>
      <c r="X835" s="252"/>
      <c r="Y835" s="252"/>
    </row>
    <row r="836" spans="1:25" x14ac:dyDescent="0.2">
      <c r="A836" s="252"/>
      <c r="B836" s="252"/>
      <c r="C836" s="252"/>
      <c r="D836" s="252"/>
      <c r="E836" s="252"/>
      <c r="F836" s="252"/>
      <c r="G836" s="252"/>
      <c r="H836" s="252"/>
      <c r="I836" s="252"/>
      <c r="J836" s="252"/>
      <c r="K836" s="252"/>
      <c r="L836" s="252"/>
      <c r="M836" s="252"/>
      <c r="N836" s="252"/>
      <c r="O836" s="252"/>
      <c r="P836" s="252"/>
      <c r="Q836" s="252"/>
      <c r="R836" s="252"/>
      <c r="S836" s="252"/>
      <c r="T836" s="252"/>
      <c r="U836" s="252"/>
      <c r="V836" s="252"/>
      <c r="W836" s="252"/>
      <c r="X836" s="252"/>
      <c r="Y836" s="252"/>
    </row>
    <row r="837" spans="1:25" x14ac:dyDescent="0.2">
      <c r="A837" s="252"/>
      <c r="B837" s="252"/>
      <c r="C837" s="252"/>
      <c r="D837" s="252"/>
      <c r="E837" s="252"/>
      <c r="F837" s="252"/>
      <c r="G837" s="252"/>
      <c r="H837" s="252"/>
      <c r="I837" s="252"/>
      <c r="J837" s="252"/>
      <c r="K837" s="252"/>
      <c r="L837" s="252"/>
      <c r="M837" s="252"/>
      <c r="N837" s="252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</row>
    <row r="838" spans="1:25" x14ac:dyDescent="0.2">
      <c r="A838" s="252"/>
      <c r="B838" s="252"/>
      <c r="C838" s="252"/>
      <c r="D838" s="252"/>
      <c r="E838" s="252"/>
      <c r="F838" s="252"/>
      <c r="G838" s="252"/>
      <c r="H838" s="252"/>
      <c r="I838" s="252"/>
      <c r="J838" s="252"/>
      <c r="K838" s="252"/>
      <c r="L838" s="252"/>
      <c r="M838" s="252"/>
      <c r="N838" s="252"/>
      <c r="O838" s="252"/>
      <c r="P838" s="252"/>
      <c r="Q838" s="252"/>
      <c r="R838" s="252"/>
      <c r="S838" s="252"/>
      <c r="T838" s="252"/>
      <c r="U838" s="252"/>
      <c r="V838" s="252"/>
      <c r="W838" s="252"/>
      <c r="X838" s="252"/>
      <c r="Y838" s="252"/>
    </row>
    <row r="839" spans="1:25" x14ac:dyDescent="0.2">
      <c r="A839" s="252"/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  <c r="M839" s="252"/>
      <c r="N839" s="252"/>
      <c r="O839" s="252"/>
      <c r="P839" s="252"/>
      <c r="Q839" s="252"/>
      <c r="R839" s="252"/>
      <c r="S839" s="252"/>
      <c r="T839" s="252"/>
      <c r="U839" s="252"/>
      <c r="V839" s="252"/>
      <c r="W839" s="252"/>
      <c r="X839" s="252"/>
      <c r="Y839" s="252"/>
    </row>
    <row r="840" spans="1:25" x14ac:dyDescent="0.2">
      <c r="A840" s="252"/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  <c r="M840" s="252"/>
      <c r="N840" s="252"/>
      <c r="O840" s="252"/>
      <c r="P840" s="252"/>
      <c r="Q840" s="252"/>
      <c r="R840" s="252"/>
      <c r="S840" s="252"/>
      <c r="T840" s="252"/>
      <c r="U840" s="252"/>
      <c r="V840" s="252"/>
      <c r="W840" s="252"/>
      <c r="X840" s="252"/>
      <c r="Y840" s="252"/>
    </row>
    <row r="841" spans="1:25" x14ac:dyDescent="0.2">
      <c r="A841" s="252"/>
      <c r="B841" s="252"/>
      <c r="C841" s="252"/>
      <c r="D841" s="252"/>
      <c r="E841" s="252"/>
      <c r="F841" s="252"/>
      <c r="G841" s="252"/>
      <c r="H841" s="252"/>
      <c r="I841" s="252"/>
      <c r="J841" s="252"/>
      <c r="K841" s="252"/>
      <c r="L841" s="252"/>
      <c r="M841" s="252"/>
      <c r="N841" s="252"/>
      <c r="O841" s="252"/>
      <c r="P841" s="252"/>
      <c r="Q841" s="252"/>
      <c r="R841" s="252"/>
      <c r="S841" s="252"/>
      <c r="T841" s="252"/>
      <c r="U841" s="252"/>
      <c r="V841" s="252"/>
      <c r="W841" s="252"/>
      <c r="X841" s="252"/>
      <c r="Y841" s="252"/>
    </row>
    <row r="842" spans="1:25" x14ac:dyDescent="0.2">
      <c r="A842" s="252"/>
      <c r="B842" s="252"/>
      <c r="C842" s="252"/>
      <c r="D842" s="252"/>
      <c r="E842" s="252"/>
      <c r="F842" s="252"/>
      <c r="G842" s="252"/>
      <c r="H842" s="252"/>
      <c r="I842" s="252"/>
      <c r="J842" s="252"/>
      <c r="K842" s="252"/>
      <c r="L842" s="252"/>
      <c r="M842" s="252"/>
      <c r="N842" s="252"/>
      <c r="O842" s="252"/>
      <c r="P842" s="252"/>
      <c r="Q842" s="252"/>
      <c r="R842" s="252"/>
      <c r="S842" s="252"/>
      <c r="T842" s="252"/>
      <c r="U842" s="252"/>
      <c r="V842" s="252"/>
      <c r="W842" s="252"/>
      <c r="X842" s="252"/>
      <c r="Y842" s="252"/>
    </row>
    <row r="843" spans="1:25" x14ac:dyDescent="0.2">
      <c r="A843" s="252"/>
      <c r="B843" s="252"/>
      <c r="C843" s="252"/>
      <c r="D843" s="252"/>
      <c r="E843" s="252"/>
      <c r="F843" s="252"/>
      <c r="G843" s="252"/>
      <c r="H843" s="252"/>
      <c r="I843" s="252"/>
      <c r="J843" s="252"/>
      <c r="K843" s="252"/>
      <c r="L843" s="252"/>
      <c r="M843" s="252"/>
      <c r="N843" s="252"/>
      <c r="O843" s="252"/>
      <c r="P843" s="252"/>
      <c r="Q843" s="252"/>
      <c r="R843" s="252"/>
      <c r="S843" s="252"/>
      <c r="T843" s="252"/>
      <c r="U843" s="252"/>
      <c r="V843" s="252"/>
      <c r="W843" s="252"/>
      <c r="X843" s="252"/>
      <c r="Y843" s="252"/>
    </row>
    <row r="844" spans="1:25" x14ac:dyDescent="0.2">
      <c r="A844" s="252"/>
      <c r="B844" s="252"/>
      <c r="C844" s="252"/>
      <c r="D844" s="252"/>
      <c r="E844" s="252"/>
      <c r="F844" s="252"/>
      <c r="G844" s="252"/>
      <c r="H844" s="252"/>
      <c r="I844" s="252"/>
      <c r="J844" s="252"/>
      <c r="K844" s="252"/>
      <c r="L844" s="252"/>
      <c r="M844" s="252"/>
      <c r="N844" s="252"/>
      <c r="O844" s="252"/>
      <c r="P844" s="252"/>
      <c r="Q844" s="252"/>
      <c r="R844" s="252"/>
      <c r="S844" s="252"/>
      <c r="T844" s="252"/>
      <c r="U844" s="252"/>
      <c r="V844" s="252"/>
      <c r="W844" s="252"/>
      <c r="X844" s="252"/>
      <c r="Y844" s="252"/>
    </row>
    <row r="845" spans="1:25" x14ac:dyDescent="0.2">
      <c r="A845" s="252"/>
      <c r="B845" s="252"/>
      <c r="C845" s="252"/>
      <c r="D845" s="252"/>
      <c r="E845" s="252"/>
      <c r="F845" s="252"/>
      <c r="G845" s="252"/>
      <c r="H845" s="252"/>
      <c r="I845" s="252"/>
      <c r="J845" s="252"/>
      <c r="K845" s="252"/>
      <c r="L845" s="252"/>
      <c r="M845" s="252"/>
      <c r="N845" s="252"/>
      <c r="O845" s="252"/>
      <c r="P845" s="252"/>
      <c r="Q845" s="252"/>
      <c r="R845" s="252"/>
      <c r="S845" s="252"/>
      <c r="T845" s="252"/>
      <c r="U845" s="252"/>
      <c r="V845" s="252"/>
      <c r="W845" s="252"/>
      <c r="X845" s="252"/>
      <c r="Y845" s="252"/>
    </row>
    <row r="846" spans="1:25" x14ac:dyDescent="0.2">
      <c r="A846" s="252"/>
      <c r="B846" s="252"/>
      <c r="C846" s="252"/>
      <c r="D846" s="252"/>
      <c r="E846" s="252"/>
      <c r="F846" s="252"/>
      <c r="G846" s="252"/>
      <c r="H846" s="252"/>
      <c r="I846" s="252"/>
      <c r="J846" s="252"/>
      <c r="K846" s="252"/>
      <c r="L846" s="252"/>
      <c r="M846" s="252"/>
      <c r="N846" s="252"/>
      <c r="O846" s="252"/>
      <c r="P846" s="252"/>
      <c r="Q846" s="252"/>
      <c r="R846" s="252"/>
      <c r="S846" s="252"/>
      <c r="T846" s="252"/>
      <c r="U846" s="252"/>
      <c r="V846" s="252"/>
      <c r="W846" s="252"/>
      <c r="X846" s="252"/>
      <c r="Y846" s="252"/>
    </row>
    <row r="847" spans="1:25" x14ac:dyDescent="0.2">
      <c r="A847" s="252"/>
      <c r="B847" s="252"/>
      <c r="C847" s="252"/>
      <c r="D847" s="252"/>
      <c r="E847" s="252"/>
      <c r="F847" s="252"/>
      <c r="G847" s="252"/>
      <c r="H847" s="252"/>
      <c r="I847" s="252"/>
      <c r="J847" s="252"/>
      <c r="K847" s="252"/>
      <c r="L847" s="252"/>
      <c r="M847" s="252"/>
      <c r="N847" s="252"/>
      <c r="O847" s="252"/>
      <c r="P847" s="252"/>
      <c r="Q847" s="252"/>
      <c r="R847" s="252"/>
      <c r="S847" s="252"/>
      <c r="T847" s="252"/>
      <c r="U847" s="252"/>
      <c r="V847" s="252"/>
      <c r="W847" s="252"/>
      <c r="X847" s="252"/>
      <c r="Y847" s="252"/>
    </row>
    <row r="848" spans="1:25" x14ac:dyDescent="0.2">
      <c r="A848" s="252"/>
      <c r="B848" s="252"/>
      <c r="C848" s="252"/>
      <c r="D848" s="252"/>
      <c r="E848" s="252"/>
      <c r="F848" s="252"/>
      <c r="G848" s="252"/>
      <c r="H848" s="252"/>
      <c r="I848" s="252"/>
      <c r="J848" s="252"/>
      <c r="K848" s="252"/>
      <c r="L848" s="252"/>
      <c r="M848" s="252"/>
      <c r="N848" s="252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</row>
    <row r="849" spans="1:25" x14ac:dyDescent="0.2">
      <c r="A849" s="252"/>
      <c r="B849" s="252"/>
      <c r="C849" s="252"/>
      <c r="D849" s="252"/>
      <c r="E849" s="252"/>
      <c r="F849" s="252"/>
      <c r="G849" s="252"/>
      <c r="H849" s="252"/>
      <c r="I849" s="252"/>
      <c r="J849" s="252"/>
      <c r="K849" s="252"/>
      <c r="L849" s="252"/>
      <c r="M849" s="252"/>
      <c r="N849" s="252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</row>
    <row r="850" spans="1:25" x14ac:dyDescent="0.2">
      <c r="A850" s="252"/>
      <c r="B850" s="252"/>
      <c r="C850" s="252"/>
      <c r="D850" s="252"/>
      <c r="E850" s="252"/>
      <c r="F850" s="252"/>
      <c r="G850" s="252"/>
      <c r="H850" s="252"/>
      <c r="I850" s="252"/>
      <c r="J850" s="252"/>
      <c r="K850" s="252"/>
      <c r="L850" s="252"/>
      <c r="M850" s="252"/>
      <c r="N850" s="252"/>
      <c r="O850" s="252"/>
      <c r="P850" s="252"/>
      <c r="Q850" s="252"/>
      <c r="R850" s="252"/>
      <c r="S850" s="252"/>
      <c r="T850" s="252"/>
      <c r="U850" s="252"/>
      <c r="V850" s="252"/>
      <c r="W850" s="252"/>
      <c r="X850" s="252"/>
      <c r="Y850" s="252"/>
    </row>
    <row r="851" spans="1:25" x14ac:dyDescent="0.2">
      <c r="A851" s="252"/>
      <c r="B851" s="252"/>
      <c r="C851" s="252"/>
      <c r="D851" s="252"/>
      <c r="E851" s="252"/>
      <c r="F851" s="252"/>
      <c r="G851" s="252"/>
      <c r="H851" s="252"/>
      <c r="I851" s="252"/>
      <c r="J851" s="252"/>
      <c r="K851" s="252"/>
      <c r="L851" s="252"/>
      <c r="M851" s="252"/>
      <c r="N851" s="252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</row>
    <row r="852" spans="1:25" x14ac:dyDescent="0.2">
      <c r="A852" s="252"/>
      <c r="B852" s="252"/>
      <c r="C852" s="252"/>
      <c r="D852" s="252"/>
      <c r="E852" s="252"/>
      <c r="F852" s="252"/>
      <c r="G852" s="252"/>
      <c r="H852" s="252"/>
      <c r="I852" s="252"/>
      <c r="J852" s="252"/>
      <c r="K852" s="252"/>
      <c r="L852" s="252"/>
      <c r="M852" s="252"/>
      <c r="N852" s="252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</row>
    <row r="853" spans="1:25" x14ac:dyDescent="0.2">
      <c r="A853" s="252"/>
      <c r="B853" s="252"/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  <c r="N853" s="252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</row>
    <row r="854" spans="1:25" x14ac:dyDescent="0.2">
      <c r="A854" s="252"/>
      <c r="B854" s="252"/>
      <c r="C854" s="252"/>
      <c r="D854" s="252"/>
      <c r="E854" s="252"/>
      <c r="F854" s="252"/>
      <c r="G854" s="252"/>
      <c r="H854" s="252"/>
      <c r="I854" s="252"/>
      <c r="J854" s="252"/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</row>
    <row r="855" spans="1:25" x14ac:dyDescent="0.2">
      <c r="A855" s="252"/>
      <c r="B855" s="252"/>
      <c r="C855" s="252"/>
      <c r="D855" s="252"/>
      <c r="E855" s="252"/>
      <c r="F855" s="252"/>
      <c r="G855" s="252"/>
      <c r="H855" s="252"/>
      <c r="I855" s="252"/>
      <c r="J855" s="252"/>
      <c r="K855" s="252"/>
      <c r="L855" s="252"/>
      <c r="M855" s="252"/>
      <c r="N855" s="252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</row>
    <row r="856" spans="1:25" x14ac:dyDescent="0.2">
      <c r="A856" s="252"/>
      <c r="B856" s="252"/>
      <c r="C856" s="252"/>
      <c r="D856" s="252"/>
      <c r="E856" s="252"/>
      <c r="F856" s="252"/>
      <c r="G856" s="252"/>
      <c r="H856" s="252"/>
      <c r="I856" s="252"/>
      <c r="J856" s="252"/>
      <c r="K856" s="252"/>
      <c r="L856" s="252"/>
      <c r="M856" s="252"/>
      <c r="N856" s="252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</row>
    <row r="857" spans="1:25" x14ac:dyDescent="0.2">
      <c r="A857" s="252"/>
      <c r="B857" s="252"/>
      <c r="C857" s="252"/>
      <c r="D857" s="252"/>
      <c r="E857" s="252"/>
      <c r="F857" s="252"/>
      <c r="G857" s="252"/>
      <c r="H857" s="252"/>
      <c r="I857" s="252"/>
      <c r="J857" s="252"/>
      <c r="K857" s="252"/>
      <c r="L857" s="252"/>
      <c r="M857" s="252"/>
      <c r="N857" s="252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</row>
    <row r="858" spans="1:25" x14ac:dyDescent="0.2">
      <c r="A858" s="252"/>
      <c r="B858" s="252"/>
      <c r="C858" s="252"/>
      <c r="D858" s="252"/>
      <c r="E858" s="252"/>
      <c r="F858" s="252"/>
      <c r="G858" s="252"/>
      <c r="H858" s="252"/>
      <c r="I858" s="252"/>
      <c r="J858" s="252"/>
      <c r="K858" s="252"/>
      <c r="L858" s="252"/>
      <c r="M858" s="252"/>
      <c r="N858" s="252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</row>
    <row r="859" spans="1:25" x14ac:dyDescent="0.2">
      <c r="A859" s="252"/>
      <c r="B859" s="252"/>
      <c r="C859" s="252"/>
      <c r="D859" s="252"/>
      <c r="E859" s="252"/>
      <c r="F859" s="252"/>
      <c r="G859" s="252"/>
      <c r="H859" s="252"/>
      <c r="I859" s="252"/>
      <c r="J859" s="252"/>
      <c r="K859" s="252"/>
      <c r="L859" s="252"/>
      <c r="M859" s="252"/>
      <c r="N859" s="252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</row>
    <row r="860" spans="1:25" x14ac:dyDescent="0.2">
      <c r="A860" s="252"/>
      <c r="B860" s="252"/>
      <c r="C860" s="252"/>
      <c r="D860" s="252"/>
      <c r="E860" s="252"/>
      <c r="F860" s="252"/>
      <c r="G860" s="252"/>
      <c r="H860" s="252"/>
      <c r="I860" s="252"/>
      <c r="J860" s="252"/>
      <c r="K860" s="252"/>
      <c r="L860" s="252"/>
      <c r="M860" s="252"/>
      <c r="N860" s="252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</row>
    <row r="861" spans="1:25" x14ac:dyDescent="0.2">
      <c r="A861" s="252"/>
      <c r="B861" s="252"/>
      <c r="C861" s="252"/>
      <c r="D861" s="252"/>
      <c r="E861" s="252"/>
      <c r="F861" s="252"/>
      <c r="G861" s="252"/>
      <c r="H861" s="252"/>
      <c r="I861" s="252"/>
      <c r="J861" s="252"/>
      <c r="K861" s="252"/>
      <c r="L861" s="252"/>
      <c r="M861" s="252"/>
      <c r="N861" s="252"/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</row>
    <row r="862" spans="1:25" x14ac:dyDescent="0.2">
      <c r="A862" s="252"/>
      <c r="B862" s="252"/>
      <c r="C862" s="252"/>
      <c r="D862" s="252"/>
      <c r="E862" s="252"/>
      <c r="F862" s="252"/>
      <c r="G862" s="252"/>
      <c r="H862" s="252"/>
      <c r="I862" s="252"/>
      <c r="J862" s="252"/>
      <c r="K862" s="252"/>
      <c r="L862" s="252"/>
      <c r="M862" s="252"/>
      <c r="N862" s="252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</row>
    <row r="863" spans="1:25" x14ac:dyDescent="0.2">
      <c r="A863" s="252"/>
      <c r="B863" s="252"/>
      <c r="C863" s="252"/>
      <c r="D863" s="252"/>
      <c r="E863" s="252"/>
      <c r="F863" s="252"/>
      <c r="G863" s="252"/>
      <c r="H863" s="252"/>
      <c r="I863" s="252"/>
      <c r="J863" s="252"/>
      <c r="K863" s="252"/>
      <c r="L863" s="252"/>
      <c r="M863" s="252"/>
      <c r="N863" s="252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</row>
    <row r="864" spans="1:25" x14ac:dyDescent="0.2">
      <c r="A864" s="252"/>
      <c r="B864" s="252"/>
      <c r="C864" s="252"/>
      <c r="D864" s="252"/>
      <c r="E864" s="252"/>
      <c r="F864" s="252"/>
      <c r="G864" s="252"/>
      <c r="H864" s="252"/>
      <c r="I864" s="252"/>
      <c r="J864" s="252"/>
      <c r="K864" s="252"/>
      <c r="L864" s="252"/>
      <c r="M864" s="252"/>
      <c r="N864" s="252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</row>
    <row r="865" spans="1:25" x14ac:dyDescent="0.2">
      <c r="A865" s="252"/>
      <c r="B865" s="252"/>
      <c r="C865" s="252"/>
      <c r="D865" s="252"/>
      <c r="E865" s="252"/>
      <c r="F865" s="252"/>
      <c r="G865" s="252"/>
      <c r="H865" s="252"/>
      <c r="I865" s="252"/>
      <c r="J865" s="252"/>
      <c r="K865" s="252"/>
      <c r="L865" s="252"/>
      <c r="M865" s="252"/>
      <c r="N865" s="252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</row>
    <row r="866" spans="1:25" x14ac:dyDescent="0.2">
      <c r="A866" s="252"/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  <c r="M866" s="252"/>
      <c r="N866" s="252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</row>
    <row r="867" spans="1:25" x14ac:dyDescent="0.2">
      <c r="A867" s="252"/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  <c r="M867" s="252"/>
      <c r="N867" s="252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</row>
    <row r="868" spans="1:25" x14ac:dyDescent="0.2">
      <c r="A868" s="252"/>
      <c r="B868" s="252"/>
      <c r="C868" s="252"/>
      <c r="D868" s="252"/>
      <c r="E868" s="252"/>
      <c r="F868" s="252"/>
      <c r="G868" s="252"/>
      <c r="H868" s="252"/>
      <c r="I868" s="252"/>
      <c r="J868" s="252"/>
      <c r="K868" s="252"/>
      <c r="L868" s="252"/>
      <c r="M868" s="252"/>
      <c r="N868" s="252"/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</row>
    <row r="869" spans="1:25" x14ac:dyDescent="0.2">
      <c r="A869" s="252"/>
      <c r="B869" s="252"/>
      <c r="C869" s="252"/>
      <c r="D869" s="252"/>
      <c r="E869" s="252"/>
      <c r="F869" s="252"/>
      <c r="G869" s="252"/>
      <c r="H869" s="252"/>
      <c r="I869" s="252"/>
      <c r="J869" s="252"/>
      <c r="K869" s="252"/>
      <c r="L869" s="252"/>
      <c r="M869" s="252"/>
      <c r="N869" s="252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</row>
    <row r="870" spans="1:25" x14ac:dyDescent="0.2">
      <c r="A870" s="252"/>
      <c r="B870" s="252"/>
      <c r="C870" s="252"/>
      <c r="D870" s="252"/>
      <c r="E870" s="252"/>
      <c r="F870" s="252"/>
      <c r="G870" s="252"/>
      <c r="H870" s="252"/>
      <c r="I870" s="252"/>
      <c r="J870" s="252"/>
      <c r="K870" s="252"/>
      <c r="L870" s="252"/>
      <c r="M870" s="252"/>
      <c r="N870" s="252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</row>
    <row r="871" spans="1:25" x14ac:dyDescent="0.2">
      <c r="A871" s="252"/>
      <c r="B871" s="252"/>
      <c r="C871" s="252"/>
      <c r="D871" s="252"/>
      <c r="E871" s="252"/>
      <c r="F871" s="252"/>
      <c r="G871" s="252"/>
      <c r="H871" s="252"/>
      <c r="I871" s="252"/>
      <c r="J871" s="252"/>
      <c r="K871" s="252"/>
      <c r="L871" s="252"/>
      <c r="M871" s="252"/>
      <c r="N871" s="252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</row>
    <row r="872" spans="1:25" x14ac:dyDescent="0.2">
      <c r="A872" s="252"/>
      <c r="B872" s="252"/>
      <c r="C872" s="252"/>
      <c r="D872" s="252"/>
      <c r="E872" s="252"/>
      <c r="F872" s="252"/>
      <c r="G872" s="252"/>
      <c r="H872" s="252"/>
      <c r="I872" s="252"/>
      <c r="J872" s="252"/>
      <c r="K872" s="252"/>
      <c r="L872" s="252"/>
      <c r="M872" s="252"/>
      <c r="N872" s="252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</row>
    <row r="873" spans="1:25" x14ac:dyDescent="0.2">
      <c r="A873" s="252"/>
      <c r="B873" s="252"/>
      <c r="C873" s="252"/>
      <c r="D873" s="252"/>
      <c r="E873" s="252"/>
      <c r="F873" s="252"/>
      <c r="G873" s="252"/>
      <c r="H873" s="252"/>
      <c r="I873" s="252"/>
      <c r="J873" s="252"/>
      <c r="K873" s="252"/>
      <c r="L873" s="252"/>
      <c r="M873" s="252"/>
      <c r="N873" s="252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</row>
    <row r="874" spans="1:25" x14ac:dyDescent="0.2">
      <c r="A874" s="252"/>
      <c r="B874" s="252"/>
      <c r="C874" s="252"/>
      <c r="D874" s="252"/>
      <c r="E874" s="252"/>
      <c r="F874" s="252"/>
      <c r="G874" s="252"/>
      <c r="H874" s="252"/>
      <c r="I874" s="252"/>
      <c r="J874" s="252"/>
      <c r="K874" s="252"/>
      <c r="L874" s="252"/>
      <c r="M874" s="252"/>
      <c r="N874" s="252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</row>
    <row r="875" spans="1:25" x14ac:dyDescent="0.2">
      <c r="A875" s="252"/>
      <c r="B875" s="252"/>
      <c r="C875" s="252"/>
      <c r="D875" s="252"/>
      <c r="E875" s="252"/>
      <c r="F875" s="252"/>
      <c r="G875" s="252"/>
      <c r="H875" s="252"/>
      <c r="I875" s="252"/>
      <c r="J875" s="252"/>
      <c r="K875" s="252"/>
      <c r="L875" s="252"/>
      <c r="M875" s="252"/>
      <c r="N875" s="252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</row>
    <row r="876" spans="1:25" x14ac:dyDescent="0.2">
      <c r="A876" s="252"/>
      <c r="B876" s="252"/>
      <c r="C876" s="252"/>
      <c r="D876" s="252"/>
      <c r="E876" s="252"/>
      <c r="F876" s="252"/>
      <c r="G876" s="252"/>
      <c r="H876" s="252"/>
      <c r="I876" s="252"/>
      <c r="J876" s="252"/>
      <c r="K876" s="252"/>
      <c r="L876" s="252"/>
      <c r="M876" s="252"/>
      <c r="N876" s="252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</row>
    <row r="877" spans="1:25" x14ac:dyDescent="0.2">
      <c r="A877" s="252"/>
      <c r="B877" s="252"/>
      <c r="C877" s="252"/>
      <c r="D877" s="252"/>
      <c r="E877" s="252"/>
      <c r="F877" s="252"/>
      <c r="G877" s="252"/>
      <c r="H877" s="252"/>
      <c r="I877" s="252"/>
      <c r="J877" s="252"/>
      <c r="K877" s="252"/>
      <c r="L877" s="252"/>
      <c r="M877" s="252"/>
      <c r="N877" s="252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</row>
    <row r="878" spans="1:25" x14ac:dyDescent="0.2">
      <c r="A878" s="252"/>
      <c r="B878" s="252"/>
      <c r="C878" s="252"/>
      <c r="D878" s="252"/>
      <c r="E878" s="252"/>
      <c r="F878" s="252"/>
      <c r="G878" s="252"/>
      <c r="H878" s="252"/>
      <c r="I878" s="252"/>
      <c r="J878" s="252"/>
      <c r="K878" s="252"/>
      <c r="L878" s="252"/>
      <c r="M878" s="252"/>
      <c r="N878" s="252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</row>
    <row r="879" spans="1:25" x14ac:dyDescent="0.2">
      <c r="A879" s="252"/>
      <c r="B879" s="252"/>
      <c r="C879" s="252"/>
      <c r="D879" s="252"/>
      <c r="E879" s="252"/>
      <c r="F879" s="252"/>
      <c r="G879" s="252"/>
      <c r="H879" s="252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</row>
    <row r="880" spans="1:25" x14ac:dyDescent="0.2">
      <c r="A880" s="252"/>
      <c r="B880" s="252"/>
      <c r="C880" s="252"/>
      <c r="D880" s="252"/>
      <c r="E880" s="252"/>
      <c r="F880" s="252"/>
      <c r="G880" s="252"/>
      <c r="H880" s="252"/>
      <c r="I880" s="252"/>
      <c r="J880" s="252"/>
      <c r="K880" s="252"/>
      <c r="L880" s="252"/>
      <c r="M880" s="252"/>
      <c r="N880" s="252"/>
      <c r="O880" s="252"/>
      <c r="P880" s="252"/>
      <c r="Q880" s="252"/>
      <c r="R880" s="252"/>
      <c r="S880" s="252"/>
      <c r="T880" s="252"/>
      <c r="U880" s="252"/>
      <c r="V880" s="252"/>
      <c r="W880" s="252"/>
      <c r="X880" s="252"/>
      <c r="Y880" s="252"/>
    </row>
    <row r="881" spans="1:25" x14ac:dyDescent="0.2">
      <c r="A881" s="252"/>
      <c r="B881" s="252"/>
      <c r="C881" s="252"/>
      <c r="D881" s="252"/>
      <c r="E881" s="252"/>
      <c r="F881" s="252"/>
      <c r="G881" s="252"/>
      <c r="H881" s="252"/>
      <c r="I881" s="252"/>
      <c r="J881" s="252"/>
      <c r="K881" s="252"/>
      <c r="L881" s="252"/>
      <c r="M881" s="252"/>
      <c r="N881" s="252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</row>
    <row r="882" spans="1:25" x14ac:dyDescent="0.2">
      <c r="A882" s="252"/>
      <c r="B882" s="252"/>
      <c r="C882" s="252"/>
      <c r="D882" s="252"/>
      <c r="E882" s="252"/>
      <c r="F882" s="252"/>
      <c r="G882" s="252"/>
      <c r="H882" s="252"/>
      <c r="I882" s="252"/>
      <c r="J882" s="252"/>
      <c r="K882" s="252"/>
      <c r="L882" s="252"/>
      <c r="M882" s="252"/>
      <c r="N882" s="252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</row>
    <row r="883" spans="1:25" x14ac:dyDescent="0.2">
      <c r="A883" s="252"/>
      <c r="B883" s="252"/>
      <c r="C883" s="252"/>
      <c r="D883" s="252"/>
      <c r="E883" s="252"/>
      <c r="F883" s="252"/>
      <c r="G883" s="252"/>
      <c r="H883" s="252"/>
      <c r="I883" s="252"/>
      <c r="J883" s="252"/>
      <c r="K883" s="252"/>
      <c r="L883" s="252"/>
      <c r="M883" s="252"/>
      <c r="N883" s="252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</row>
    <row r="884" spans="1:25" x14ac:dyDescent="0.2">
      <c r="A884" s="252"/>
      <c r="B884" s="252"/>
      <c r="C884" s="252"/>
      <c r="D884" s="252"/>
      <c r="E884" s="252"/>
      <c r="F884" s="252"/>
      <c r="G884" s="252"/>
      <c r="H884" s="252"/>
      <c r="I884" s="252"/>
      <c r="J884" s="252"/>
      <c r="K884" s="252"/>
      <c r="L884" s="252"/>
      <c r="M884" s="252"/>
      <c r="N884" s="252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</row>
    <row r="885" spans="1:25" x14ac:dyDescent="0.2">
      <c r="A885" s="252"/>
      <c r="B885" s="252"/>
      <c r="C885" s="252"/>
      <c r="D885" s="252"/>
      <c r="E885" s="252"/>
      <c r="F885" s="252"/>
      <c r="G885" s="252"/>
      <c r="H885" s="252"/>
      <c r="I885" s="252"/>
      <c r="J885" s="252"/>
      <c r="K885" s="252"/>
      <c r="L885" s="252"/>
      <c r="M885" s="252"/>
      <c r="N885" s="252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</row>
    <row r="886" spans="1:25" x14ac:dyDescent="0.2">
      <c r="A886" s="252"/>
      <c r="B886" s="252"/>
      <c r="C886" s="252"/>
      <c r="D886" s="252"/>
      <c r="E886" s="252"/>
      <c r="F886" s="252"/>
      <c r="G886" s="252"/>
      <c r="H886" s="252"/>
      <c r="I886" s="252"/>
      <c r="J886" s="252"/>
      <c r="K886" s="252"/>
      <c r="L886" s="252"/>
      <c r="M886" s="252"/>
      <c r="N886" s="252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</row>
    <row r="887" spans="1:25" x14ac:dyDescent="0.2">
      <c r="A887" s="252"/>
      <c r="B887" s="252"/>
      <c r="C887" s="252"/>
      <c r="D887" s="252"/>
      <c r="E887" s="252"/>
      <c r="F887" s="252"/>
      <c r="G887" s="252"/>
      <c r="H887" s="252"/>
      <c r="I887" s="252"/>
      <c r="J887" s="252"/>
      <c r="K887" s="252"/>
      <c r="L887" s="252"/>
      <c r="M887" s="252"/>
      <c r="N887" s="252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</row>
    <row r="888" spans="1:25" x14ac:dyDescent="0.2">
      <c r="A888" s="252"/>
      <c r="B888" s="252"/>
      <c r="C888" s="252"/>
      <c r="D888" s="252"/>
      <c r="E888" s="252"/>
      <c r="F888" s="252"/>
      <c r="G888" s="252"/>
      <c r="H888" s="252"/>
      <c r="I888" s="252"/>
      <c r="J888" s="252"/>
      <c r="K888" s="252"/>
      <c r="L888" s="252"/>
      <c r="M888" s="252"/>
      <c r="N888" s="252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</row>
    <row r="889" spans="1:25" x14ac:dyDescent="0.2">
      <c r="A889" s="252"/>
      <c r="B889" s="252"/>
      <c r="C889" s="252"/>
      <c r="D889" s="252"/>
      <c r="E889" s="252"/>
      <c r="F889" s="252"/>
      <c r="G889" s="252"/>
      <c r="H889" s="252"/>
      <c r="I889" s="252"/>
      <c r="J889" s="252"/>
      <c r="K889" s="252"/>
      <c r="L889" s="252"/>
      <c r="M889" s="252"/>
      <c r="N889" s="252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</row>
    <row r="890" spans="1:25" x14ac:dyDescent="0.2">
      <c r="A890" s="252"/>
      <c r="B890" s="252"/>
      <c r="C890" s="252"/>
      <c r="D890" s="252"/>
      <c r="E890" s="252"/>
      <c r="F890" s="252"/>
      <c r="G890" s="252"/>
      <c r="H890" s="252"/>
      <c r="I890" s="252"/>
      <c r="J890" s="252"/>
      <c r="K890" s="252"/>
      <c r="L890" s="252"/>
      <c r="M890" s="252"/>
      <c r="N890" s="252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</row>
    <row r="891" spans="1:25" x14ac:dyDescent="0.2">
      <c r="A891" s="252"/>
      <c r="B891" s="252"/>
      <c r="C891" s="252"/>
      <c r="D891" s="252"/>
      <c r="E891" s="252"/>
      <c r="F891" s="252"/>
      <c r="G891" s="252"/>
      <c r="H891" s="252"/>
      <c r="I891" s="252"/>
      <c r="J891" s="252"/>
      <c r="K891" s="252"/>
      <c r="L891" s="252"/>
      <c r="M891" s="252"/>
      <c r="N891" s="252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</row>
    <row r="892" spans="1:25" x14ac:dyDescent="0.2">
      <c r="A892" s="252"/>
      <c r="B892" s="252"/>
      <c r="C892" s="252"/>
      <c r="D892" s="252"/>
      <c r="E892" s="252"/>
      <c r="F892" s="252"/>
      <c r="G892" s="252"/>
      <c r="H892" s="252"/>
      <c r="I892" s="252"/>
      <c r="J892" s="252"/>
      <c r="K892" s="252"/>
      <c r="L892" s="252"/>
      <c r="M892" s="252"/>
      <c r="N892" s="252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</row>
    <row r="893" spans="1:25" x14ac:dyDescent="0.2">
      <c r="A893" s="252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  <c r="M893" s="252"/>
      <c r="N893" s="252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</row>
    <row r="894" spans="1:25" x14ac:dyDescent="0.2">
      <c r="A894" s="252"/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  <c r="M894" s="252"/>
      <c r="N894" s="252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</row>
    <row r="895" spans="1:25" x14ac:dyDescent="0.2">
      <c r="A895" s="252"/>
      <c r="B895" s="252"/>
      <c r="C895" s="252"/>
      <c r="D895" s="252"/>
      <c r="E895" s="252"/>
      <c r="F895" s="252"/>
      <c r="G895" s="252"/>
      <c r="H895" s="252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  <c r="S895" s="252"/>
      <c r="T895" s="252"/>
      <c r="U895" s="252"/>
      <c r="V895" s="252"/>
      <c r="W895" s="252"/>
      <c r="X895" s="252"/>
      <c r="Y895" s="252"/>
    </row>
    <row r="896" spans="1:25" x14ac:dyDescent="0.2">
      <c r="A896" s="252"/>
      <c r="B896" s="252"/>
      <c r="C896" s="252"/>
      <c r="D896" s="252"/>
      <c r="E896" s="252"/>
      <c r="F896" s="252"/>
      <c r="G896" s="252"/>
      <c r="H896" s="252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  <c r="S896" s="252"/>
      <c r="T896" s="252"/>
      <c r="U896" s="252"/>
      <c r="V896" s="252"/>
      <c r="W896" s="252"/>
      <c r="X896" s="252"/>
      <c r="Y896" s="252"/>
    </row>
    <row r="897" spans="1:25" x14ac:dyDescent="0.2">
      <c r="A897" s="252"/>
      <c r="B897" s="252"/>
      <c r="C897" s="252"/>
      <c r="D897" s="252"/>
      <c r="E897" s="252"/>
      <c r="F897" s="252"/>
      <c r="G897" s="252"/>
      <c r="H897" s="252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  <c r="S897" s="252"/>
      <c r="T897" s="252"/>
      <c r="U897" s="252"/>
      <c r="V897" s="252"/>
      <c r="W897" s="252"/>
      <c r="X897" s="252"/>
      <c r="Y897" s="252"/>
    </row>
    <row r="898" spans="1:25" x14ac:dyDescent="0.2">
      <c r="A898" s="252"/>
      <c r="B898" s="252"/>
      <c r="C898" s="252"/>
      <c r="D898" s="252"/>
      <c r="E898" s="252"/>
      <c r="F898" s="252"/>
      <c r="G898" s="252"/>
      <c r="H898" s="252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  <c r="S898" s="252"/>
      <c r="T898" s="252"/>
      <c r="U898" s="252"/>
      <c r="V898" s="252"/>
      <c r="W898" s="252"/>
      <c r="X898" s="252"/>
      <c r="Y898" s="252"/>
    </row>
    <row r="899" spans="1:25" x14ac:dyDescent="0.2">
      <c r="A899" s="252"/>
      <c r="B899" s="252"/>
      <c r="C899" s="252"/>
      <c r="D899" s="252"/>
      <c r="E899" s="252"/>
      <c r="F899" s="252"/>
      <c r="G899" s="252"/>
      <c r="H899" s="252"/>
      <c r="I899" s="252"/>
      <c r="J899" s="252"/>
      <c r="K899" s="252"/>
      <c r="L899" s="252"/>
      <c r="M899" s="252"/>
      <c r="N899" s="252"/>
      <c r="O899" s="252"/>
      <c r="P899" s="252"/>
      <c r="Q899" s="252"/>
      <c r="R899" s="252"/>
      <c r="S899" s="252"/>
      <c r="T899" s="252"/>
      <c r="U899" s="252"/>
      <c r="V899" s="252"/>
      <c r="W899" s="252"/>
      <c r="X899" s="252"/>
      <c r="Y899" s="252"/>
    </row>
    <row r="900" spans="1:25" x14ac:dyDescent="0.2">
      <c r="A900" s="252"/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2"/>
      <c r="P900" s="252"/>
      <c r="Q900" s="252"/>
      <c r="R900" s="252"/>
      <c r="S900" s="252"/>
      <c r="T900" s="252"/>
      <c r="U900" s="252"/>
      <c r="V900" s="252"/>
      <c r="W900" s="252"/>
      <c r="X900" s="252"/>
      <c r="Y900" s="252"/>
    </row>
    <row r="901" spans="1:25" x14ac:dyDescent="0.2">
      <c r="A901" s="252"/>
      <c r="B901" s="252"/>
      <c r="C901" s="252"/>
      <c r="D901" s="252"/>
      <c r="E901" s="252"/>
      <c r="F901" s="252"/>
      <c r="G901" s="252"/>
      <c r="H901" s="252"/>
      <c r="I901" s="252"/>
      <c r="J901" s="252"/>
      <c r="K901" s="252"/>
      <c r="L901" s="252"/>
      <c r="M901" s="252"/>
      <c r="N901" s="252"/>
      <c r="O901" s="252"/>
      <c r="P901" s="252"/>
      <c r="Q901" s="252"/>
      <c r="R901" s="252"/>
      <c r="S901" s="252"/>
      <c r="T901" s="252"/>
      <c r="U901" s="252"/>
      <c r="V901" s="252"/>
      <c r="W901" s="252"/>
      <c r="X901" s="252"/>
      <c r="Y901" s="252"/>
    </row>
    <row r="902" spans="1:25" x14ac:dyDescent="0.2">
      <c r="A902" s="252"/>
      <c r="B902" s="252"/>
      <c r="C902" s="252"/>
      <c r="D902" s="252"/>
      <c r="E902" s="252"/>
      <c r="F902" s="252"/>
      <c r="G902" s="252"/>
      <c r="H902" s="252"/>
      <c r="I902" s="252"/>
      <c r="J902" s="252"/>
      <c r="K902" s="252"/>
      <c r="L902" s="252"/>
      <c r="M902" s="252"/>
      <c r="N902" s="252"/>
      <c r="O902" s="252"/>
      <c r="P902" s="252"/>
      <c r="Q902" s="252"/>
      <c r="R902" s="252"/>
      <c r="S902" s="252"/>
      <c r="T902" s="252"/>
      <c r="U902" s="252"/>
      <c r="V902" s="252"/>
      <c r="W902" s="252"/>
      <c r="X902" s="252"/>
      <c r="Y902" s="252"/>
    </row>
    <row r="903" spans="1:25" x14ac:dyDescent="0.2">
      <c r="A903" s="252"/>
      <c r="B903" s="252"/>
      <c r="C903" s="252"/>
      <c r="D903" s="252"/>
      <c r="E903" s="252"/>
      <c r="F903" s="252"/>
      <c r="G903" s="252"/>
      <c r="H903" s="252"/>
      <c r="I903" s="252"/>
      <c r="J903" s="252"/>
      <c r="K903" s="252"/>
      <c r="L903" s="252"/>
      <c r="M903" s="252"/>
      <c r="N903" s="252"/>
      <c r="O903" s="252"/>
      <c r="P903" s="252"/>
      <c r="Q903" s="252"/>
      <c r="R903" s="252"/>
      <c r="S903" s="252"/>
      <c r="T903" s="252"/>
      <c r="U903" s="252"/>
      <c r="V903" s="252"/>
      <c r="W903" s="252"/>
      <c r="X903" s="252"/>
      <c r="Y903" s="252"/>
    </row>
    <row r="904" spans="1:25" x14ac:dyDescent="0.2">
      <c r="A904" s="252"/>
      <c r="B904" s="252"/>
      <c r="C904" s="252"/>
      <c r="D904" s="252"/>
      <c r="E904" s="252"/>
      <c r="F904" s="252"/>
      <c r="G904" s="252"/>
      <c r="H904" s="252"/>
      <c r="I904" s="252"/>
      <c r="J904" s="252"/>
      <c r="K904" s="252"/>
      <c r="L904" s="252"/>
      <c r="M904" s="252"/>
      <c r="N904" s="252"/>
      <c r="O904" s="252"/>
      <c r="P904" s="252"/>
      <c r="Q904" s="252"/>
      <c r="R904" s="252"/>
      <c r="S904" s="252"/>
      <c r="T904" s="252"/>
      <c r="U904" s="252"/>
      <c r="V904" s="252"/>
      <c r="W904" s="252"/>
      <c r="X904" s="252"/>
      <c r="Y904" s="252"/>
    </row>
    <row r="905" spans="1:25" x14ac:dyDescent="0.2">
      <c r="A905" s="252"/>
      <c r="B905" s="252"/>
      <c r="C905" s="252"/>
      <c r="D905" s="252"/>
      <c r="E905" s="252"/>
      <c r="F905" s="252"/>
      <c r="G905" s="252"/>
      <c r="H905" s="252"/>
      <c r="I905" s="252"/>
      <c r="J905" s="252"/>
      <c r="K905" s="252"/>
      <c r="L905" s="252"/>
      <c r="M905" s="252"/>
      <c r="N905" s="252"/>
      <c r="O905" s="252"/>
      <c r="P905" s="252"/>
      <c r="Q905" s="252"/>
      <c r="R905" s="252"/>
      <c r="S905" s="252"/>
      <c r="T905" s="252"/>
      <c r="U905" s="252"/>
      <c r="V905" s="252"/>
      <c r="W905" s="252"/>
      <c r="X905" s="252"/>
      <c r="Y905" s="252"/>
    </row>
    <row r="906" spans="1:25" x14ac:dyDescent="0.2">
      <c r="A906" s="252"/>
      <c r="B906" s="252"/>
      <c r="C906" s="252"/>
      <c r="D906" s="252"/>
      <c r="E906" s="252"/>
      <c r="F906" s="252"/>
      <c r="G906" s="252"/>
      <c r="H906" s="252"/>
      <c r="I906" s="252"/>
      <c r="J906" s="252"/>
      <c r="K906" s="252"/>
      <c r="L906" s="252"/>
      <c r="M906" s="252"/>
      <c r="N906" s="252"/>
      <c r="O906" s="252"/>
      <c r="P906" s="252"/>
      <c r="Q906" s="252"/>
      <c r="R906" s="252"/>
      <c r="S906" s="252"/>
      <c r="T906" s="252"/>
      <c r="U906" s="252"/>
      <c r="V906" s="252"/>
      <c r="W906" s="252"/>
      <c r="X906" s="252"/>
      <c r="Y906" s="252"/>
    </row>
    <row r="907" spans="1:25" x14ac:dyDescent="0.2">
      <c r="A907" s="252"/>
      <c r="B907" s="252"/>
      <c r="C907" s="252"/>
      <c r="D907" s="252"/>
      <c r="E907" s="252"/>
      <c r="F907" s="252"/>
      <c r="G907" s="252"/>
      <c r="H907" s="252"/>
      <c r="I907" s="252"/>
      <c r="J907" s="252"/>
      <c r="K907" s="252"/>
      <c r="L907" s="252"/>
      <c r="M907" s="252"/>
      <c r="N907" s="252"/>
      <c r="O907" s="252"/>
      <c r="P907" s="252"/>
      <c r="Q907" s="252"/>
      <c r="R907" s="252"/>
      <c r="S907" s="252"/>
      <c r="T907" s="252"/>
      <c r="U907" s="252"/>
      <c r="V907" s="252"/>
      <c r="W907" s="252"/>
      <c r="X907" s="252"/>
      <c r="Y907" s="252"/>
    </row>
    <row r="908" spans="1:25" x14ac:dyDescent="0.2">
      <c r="A908" s="252"/>
      <c r="B908" s="252"/>
      <c r="C908" s="252"/>
      <c r="D908" s="252"/>
      <c r="E908" s="252"/>
      <c r="F908" s="252"/>
      <c r="G908" s="252"/>
      <c r="H908" s="252"/>
      <c r="I908" s="252"/>
      <c r="J908" s="252"/>
      <c r="K908" s="252"/>
      <c r="L908" s="252"/>
      <c r="M908" s="252"/>
      <c r="N908" s="252"/>
      <c r="O908" s="252"/>
      <c r="P908" s="252"/>
      <c r="Q908" s="252"/>
      <c r="R908" s="252"/>
      <c r="S908" s="252"/>
      <c r="T908" s="252"/>
      <c r="U908" s="252"/>
      <c r="V908" s="252"/>
      <c r="W908" s="252"/>
      <c r="X908" s="252"/>
      <c r="Y908" s="252"/>
    </row>
    <row r="909" spans="1:25" x14ac:dyDescent="0.2">
      <c r="A909" s="252"/>
      <c r="B909" s="252"/>
      <c r="C909" s="252"/>
      <c r="D909" s="252"/>
      <c r="E909" s="252"/>
      <c r="F909" s="252"/>
      <c r="G909" s="252"/>
      <c r="H909" s="252"/>
      <c r="I909" s="252"/>
      <c r="J909" s="252"/>
      <c r="K909" s="252"/>
      <c r="L909" s="252"/>
      <c r="M909" s="252"/>
      <c r="N909" s="252"/>
      <c r="O909" s="252"/>
      <c r="P909" s="252"/>
      <c r="Q909" s="252"/>
      <c r="R909" s="252"/>
      <c r="S909" s="252"/>
      <c r="T909" s="252"/>
      <c r="U909" s="252"/>
      <c r="V909" s="252"/>
      <c r="W909" s="252"/>
      <c r="X909" s="252"/>
      <c r="Y909" s="252"/>
    </row>
    <row r="910" spans="1:25" x14ac:dyDescent="0.2">
      <c r="A910" s="252"/>
      <c r="B910" s="252"/>
      <c r="C910" s="252"/>
      <c r="D910" s="252"/>
      <c r="E910" s="252"/>
      <c r="F910" s="252"/>
      <c r="G910" s="252"/>
      <c r="H910" s="252"/>
      <c r="I910" s="252"/>
      <c r="J910" s="252"/>
      <c r="K910" s="252"/>
      <c r="L910" s="252"/>
      <c r="M910" s="252"/>
      <c r="N910" s="252"/>
      <c r="O910" s="252"/>
      <c r="P910" s="252"/>
      <c r="Q910" s="252"/>
      <c r="R910" s="252"/>
      <c r="S910" s="252"/>
      <c r="T910" s="252"/>
      <c r="U910" s="252"/>
      <c r="V910" s="252"/>
      <c r="W910" s="252"/>
      <c r="X910" s="252"/>
      <c r="Y910" s="252"/>
    </row>
    <row r="911" spans="1:25" x14ac:dyDescent="0.2">
      <c r="A911" s="252"/>
      <c r="B911" s="252"/>
      <c r="C911" s="252"/>
      <c r="D911" s="252"/>
      <c r="E911" s="252"/>
      <c r="F911" s="252"/>
      <c r="G911" s="252"/>
      <c r="H911" s="252"/>
      <c r="I911" s="252"/>
      <c r="J911" s="252"/>
      <c r="K911" s="252"/>
      <c r="L911" s="252"/>
      <c r="M911" s="252"/>
      <c r="N911" s="252"/>
      <c r="O911" s="252"/>
      <c r="P911" s="252"/>
      <c r="Q911" s="252"/>
      <c r="R911" s="252"/>
      <c r="S911" s="252"/>
      <c r="T911" s="252"/>
      <c r="U911" s="252"/>
      <c r="V911" s="252"/>
      <c r="W911" s="252"/>
      <c r="X911" s="252"/>
      <c r="Y911" s="252"/>
    </row>
    <row r="912" spans="1:25" x14ac:dyDescent="0.2">
      <c r="A912" s="252"/>
      <c r="B912" s="252"/>
      <c r="C912" s="252"/>
      <c r="D912" s="252"/>
      <c r="E912" s="252"/>
      <c r="F912" s="252"/>
      <c r="G912" s="252"/>
      <c r="H912" s="252"/>
      <c r="I912" s="252"/>
      <c r="J912" s="252"/>
      <c r="K912" s="252"/>
      <c r="L912" s="252"/>
      <c r="M912" s="252"/>
      <c r="N912" s="252"/>
      <c r="O912" s="252"/>
      <c r="P912" s="252"/>
      <c r="Q912" s="252"/>
      <c r="R912" s="252"/>
      <c r="S912" s="252"/>
      <c r="T912" s="252"/>
      <c r="U912" s="252"/>
      <c r="V912" s="252"/>
      <c r="W912" s="252"/>
      <c r="X912" s="252"/>
      <c r="Y912" s="252"/>
    </row>
    <row r="913" spans="1:25" x14ac:dyDescent="0.2">
      <c r="A913" s="252"/>
      <c r="B913" s="252"/>
      <c r="C913" s="252"/>
      <c r="D913" s="252"/>
      <c r="E913" s="252"/>
      <c r="F913" s="252"/>
      <c r="G913" s="252"/>
      <c r="H913" s="252"/>
      <c r="I913" s="252"/>
      <c r="J913" s="252"/>
      <c r="K913" s="252"/>
      <c r="L913" s="252"/>
      <c r="M913" s="252"/>
      <c r="N913" s="252"/>
      <c r="O913" s="252"/>
      <c r="P913" s="252"/>
      <c r="Q913" s="252"/>
      <c r="R913" s="252"/>
      <c r="S913" s="252"/>
      <c r="T913" s="252"/>
      <c r="U913" s="252"/>
      <c r="V913" s="252"/>
      <c r="W913" s="252"/>
      <c r="X913" s="252"/>
      <c r="Y913" s="252"/>
    </row>
    <row r="914" spans="1:25" x14ac:dyDescent="0.2">
      <c r="A914" s="252"/>
      <c r="B914" s="252"/>
      <c r="C914" s="252"/>
      <c r="D914" s="252"/>
      <c r="E914" s="252"/>
      <c r="F914" s="252"/>
      <c r="G914" s="252"/>
      <c r="H914" s="252"/>
      <c r="I914" s="252"/>
      <c r="J914" s="252"/>
      <c r="K914" s="252"/>
      <c r="L914" s="252"/>
      <c r="M914" s="252"/>
      <c r="N914" s="252"/>
      <c r="O914" s="252"/>
      <c r="P914" s="252"/>
      <c r="Q914" s="252"/>
      <c r="R914" s="252"/>
      <c r="S914" s="252"/>
      <c r="T914" s="252"/>
      <c r="U914" s="252"/>
      <c r="V914" s="252"/>
      <c r="W914" s="252"/>
      <c r="X914" s="252"/>
      <c r="Y914" s="252"/>
    </row>
    <row r="915" spans="1:25" x14ac:dyDescent="0.2">
      <c r="A915" s="252"/>
      <c r="B915" s="252"/>
      <c r="C915" s="252"/>
      <c r="D915" s="252"/>
      <c r="E915" s="252"/>
      <c r="F915" s="252"/>
      <c r="G915" s="252"/>
      <c r="H915" s="252"/>
      <c r="I915" s="252"/>
      <c r="J915" s="252"/>
      <c r="K915" s="252"/>
      <c r="L915" s="252"/>
      <c r="M915" s="252"/>
      <c r="N915" s="252"/>
      <c r="O915" s="252"/>
      <c r="P915" s="252"/>
      <c r="Q915" s="252"/>
      <c r="R915" s="252"/>
      <c r="S915" s="252"/>
      <c r="T915" s="252"/>
      <c r="U915" s="252"/>
      <c r="V915" s="252"/>
      <c r="W915" s="252"/>
      <c r="X915" s="252"/>
      <c r="Y915" s="252"/>
    </row>
    <row r="916" spans="1:25" x14ac:dyDescent="0.2">
      <c r="A916" s="252"/>
      <c r="B916" s="252"/>
      <c r="C916" s="252"/>
      <c r="D916" s="252"/>
      <c r="E916" s="252"/>
      <c r="F916" s="252"/>
      <c r="G916" s="252"/>
      <c r="H916" s="252"/>
      <c r="I916" s="252"/>
      <c r="J916" s="252"/>
      <c r="K916" s="252"/>
      <c r="L916" s="252"/>
      <c r="M916" s="252"/>
      <c r="N916" s="252"/>
      <c r="O916" s="252"/>
      <c r="P916" s="252"/>
      <c r="Q916" s="252"/>
      <c r="R916" s="252"/>
      <c r="S916" s="252"/>
      <c r="T916" s="252"/>
      <c r="U916" s="252"/>
      <c r="V916" s="252"/>
      <c r="W916" s="252"/>
      <c r="X916" s="252"/>
      <c r="Y916" s="252"/>
    </row>
    <row r="917" spans="1:25" x14ac:dyDescent="0.2">
      <c r="A917" s="252"/>
      <c r="B917" s="252"/>
      <c r="C917" s="252"/>
      <c r="D917" s="252"/>
      <c r="E917" s="252"/>
      <c r="F917" s="252"/>
      <c r="G917" s="252"/>
      <c r="H917" s="252"/>
      <c r="I917" s="252"/>
      <c r="J917" s="252"/>
      <c r="K917" s="252"/>
      <c r="L917" s="252"/>
      <c r="M917" s="252"/>
      <c r="N917" s="252"/>
      <c r="O917" s="252"/>
      <c r="P917" s="252"/>
      <c r="Q917" s="252"/>
      <c r="R917" s="252"/>
      <c r="S917" s="252"/>
      <c r="T917" s="252"/>
      <c r="U917" s="252"/>
      <c r="V917" s="252"/>
      <c r="W917" s="252"/>
      <c r="X917" s="252"/>
      <c r="Y917" s="252"/>
    </row>
    <row r="918" spans="1:25" x14ac:dyDescent="0.2">
      <c r="A918" s="252"/>
      <c r="B918" s="252"/>
      <c r="C918" s="252"/>
      <c r="D918" s="252"/>
      <c r="E918" s="252"/>
      <c r="F918" s="252"/>
      <c r="G918" s="252"/>
      <c r="H918" s="252"/>
      <c r="I918" s="252"/>
      <c r="J918" s="252"/>
      <c r="K918" s="252"/>
      <c r="L918" s="252"/>
      <c r="M918" s="252"/>
      <c r="N918" s="252"/>
      <c r="O918" s="252"/>
      <c r="P918" s="252"/>
      <c r="Q918" s="252"/>
      <c r="R918" s="252"/>
      <c r="S918" s="252"/>
      <c r="T918" s="252"/>
      <c r="U918" s="252"/>
      <c r="V918" s="252"/>
      <c r="W918" s="252"/>
      <c r="X918" s="252"/>
      <c r="Y918" s="252"/>
    </row>
    <row r="919" spans="1:25" x14ac:dyDescent="0.2">
      <c r="A919" s="252"/>
      <c r="B919" s="252"/>
      <c r="C919" s="252"/>
      <c r="D919" s="252"/>
      <c r="E919" s="252"/>
      <c r="F919" s="252"/>
      <c r="G919" s="252"/>
      <c r="H919" s="252"/>
      <c r="I919" s="252"/>
      <c r="J919" s="252"/>
      <c r="K919" s="252"/>
      <c r="L919" s="252"/>
      <c r="M919" s="252"/>
      <c r="N919" s="252"/>
      <c r="O919" s="252"/>
      <c r="P919" s="252"/>
      <c r="Q919" s="252"/>
      <c r="R919" s="252"/>
      <c r="S919" s="252"/>
      <c r="T919" s="252"/>
      <c r="U919" s="252"/>
      <c r="V919" s="252"/>
      <c r="W919" s="252"/>
      <c r="X919" s="252"/>
      <c r="Y919" s="252"/>
    </row>
    <row r="920" spans="1:25" x14ac:dyDescent="0.2">
      <c r="A920" s="252"/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  <c r="M920" s="252"/>
      <c r="N920" s="252"/>
      <c r="O920" s="252"/>
      <c r="P920" s="252"/>
      <c r="Q920" s="252"/>
      <c r="R920" s="252"/>
      <c r="S920" s="252"/>
      <c r="T920" s="252"/>
      <c r="U920" s="252"/>
      <c r="V920" s="252"/>
      <c r="W920" s="252"/>
      <c r="X920" s="252"/>
      <c r="Y920" s="252"/>
    </row>
    <row r="921" spans="1:25" x14ac:dyDescent="0.2">
      <c r="A921" s="252"/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  <c r="M921" s="252"/>
      <c r="N921" s="252"/>
      <c r="O921" s="252"/>
      <c r="P921" s="252"/>
      <c r="Q921" s="252"/>
      <c r="R921" s="252"/>
      <c r="S921" s="252"/>
      <c r="T921" s="252"/>
      <c r="U921" s="252"/>
      <c r="V921" s="252"/>
      <c r="W921" s="252"/>
      <c r="X921" s="252"/>
      <c r="Y921" s="252"/>
    </row>
    <row r="922" spans="1:25" x14ac:dyDescent="0.2">
      <c r="A922" s="252"/>
      <c r="B922" s="252"/>
      <c r="C922" s="252"/>
      <c r="D922" s="252"/>
      <c r="E922" s="252"/>
      <c r="F922" s="252"/>
      <c r="G922" s="252"/>
      <c r="H922" s="252"/>
      <c r="I922" s="252"/>
      <c r="J922" s="252"/>
      <c r="K922" s="252"/>
      <c r="L922" s="252"/>
      <c r="M922" s="252"/>
      <c r="N922" s="252"/>
      <c r="O922" s="252"/>
      <c r="P922" s="252"/>
      <c r="Q922" s="252"/>
      <c r="R922" s="252"/>
      <c r="S922" s="252"/>
      <c r="T922" s="252"/>
      <c r="U922" s="252"/>
      <c r="V922" s="252"/>
      <c r="W922" s="252"/>
      <c r="X922" s="252"/>
      <c r="Y922" s="252"/>
    </row>
    <row r="923" spans="1:25" x14ac:dyDescent="0.2">
      <c r="A923" s="252"/>
      <c r="B923" s="252"/>
      <c r="C923" s="252"/>
      <c r="D923" s="252"/>
      <c r="E923" s="252"/>
      <c r="F923" s="252"/>
      <c r="G923" s="252"/>
      <c r="H923" s="252"/>
      <c r="I923" s="252"/>
      <c r="J923" s="252"/>
      <c r="K923" s="252"/>
      <c r="L923" s="252"/>
      <c r="M923" s="252"/>
      <c r="N923" s="252"/>
      <c r="O923" s="252"/>
      <c r="P923" s="252"/>
      <c r="Q923" s="252"/>
      <c r="R923" s="252"/>
      <c r="S923" s="252"/>
      <c r="T923" s="252"/>
      <c r="U923" s="252"/>
      <c r="V923" s="252"/>
      <c r="W923" s="252"/>
      <c r="X923" s="252"/>
      <c r="Y923" s="252"/>
    </row>
    <row r="924" spans="1:25" x14ac:dyDescent="0.2">
      <c r="A924" s="252"/>
      <c r="B924" s="252"/>
      <c r="C924" s="252"/>
      <c r="D924" s="252"/>
      <c r="E924" s="252"/>
      <c r="F924" s="252"/>
      <c r="G924" s="252"/>
      <c r="H924" s="252"/>
      <c r="I924" s="252"/>
      <c r="J924" s="252"/>
      <c r="K924" s="252"/>
      <c r="L924" s="252"/>
      <c r="M924" s="252"/>
      <c r="N924" s="252"/>
      <c r="O924" s="252"/>
      <c r="P924" s="252"/>
      <c r="Q924" s="252"/>
      <c r="R924" s="252"/>
      <c r="S924" s="252"/>
      <c r="T924" s="252"/>
      <c r="U924" s="252"/>
      <c r="V924" s="252"/>
      <c r="W924" s="252"/>
      <c r="X924" s="252"/>
      <c r="Y924" s="252"/>
    </row>
    <row r="925" spans="1:25" x14ac:dyDescent="0.2">
      <c r="A925" s="252"/>
      <c r="B925" s="252"/>
      <c r="C925" s="252"/>
      <c r="D925" s="252"/>
      <c r="E925" s="252"/>
      <c r="F925" s="252"/>
      <c r="G925" s="252"/>
      <c r="H925" s="252"/>
      <c r="I925" s="252"/>
      <c r="J925" s="252"/>
      <c r="K925" s="252"/>
      <c r="L925" s="252"/>
      <c r="M925" s="252"/>
      <c r="N925" s="252"/>
      <c r="O925" s="252"/>
      <c r="P925" s="252"/>
      <c r="Q925" s="252"/>
      <c r="R925" s="252"/>
      <c r="S925" s="252"/>
      <c r="T925" s="252"/>
      <c r="U925" s="252"/>
      <c r="V925" s="252"/>
      <c r="W925" s="252"/>
      <c r="X925" s="252"/>
      <c r="Y925" s="252"/>
    </row>
    <row r="926" spans="1:25" x14ac:dyDescent="0.2">
      <c r="A926" s="252"/>
      <c r="B926" s="252"/>
      <c r="C926" s="252"/>
      <c r="D926" s="252"/>
      <c r="E926" s="252"/>
      <c r="F926" s="252"/>
      <c r="G926" s="252"/>
      <c r="H926" s="252"/>
      <c r="I926" s="252"/>
      <c r="J926" s="252"/>
      <c r="K926" s="252"/>
      <c r="L926" s="252"/>
      <c r="M926" s="252"/>
      <c r="N926" s="252"/>
      <c r="O926" s="252"/>
      <c r="P926" s="252"/>
      <c r="Q926" s="252"/>
      <c r="R926" s="252"/>
      <c r="S926" s="252"/>
      <c r="T926" s="252"/>
      <c r="U926" s="252"/>
      <c r="V926" s="252"/>
      <c r="W926" s="252"/>
      <c r="X926" s="252"/>
      <c r="Y926" s="252"/>
    </row>
    <row r="927" spans="1:25" x14ac:dyDescent="0.2">
      <c r="A927" s="252"/>
      <c r="B927" s="252"/>
      <c r="C927" s="252"/>
      <c r="D927" s="252"/>
      <c r="E927" s="252"/>
      <c r="F927" s="252"/>
      <c r="G927" s="252"/>
      <c r="H927" s="252"/>
      <c r="I927" s="252"/>
      <c r="J927" s="252"/>
      <c r="K927" s="252"/>
      <c r="L927" s="252"/>
      <c r="M927" s="252"/>
      <c r="N927" s="252"/>
      <c r="O927" s="252"/>
      <c r="P927" s="252"/>
      <c r="Q927" s="252"/>
      <c r="R927" s="252"/>
      <c r="S927" s="252"/>
      <c r="T927" s="252"/>
      <c r="U927" s="252"/>
      <c r="V927" s="252"/>
      <c r="W927" s="252"/>
      <c r="X927" s="252"/>
      <c r="Y927" s="252"/>
    </row>
    <row r="928" spans="1:25" x14ac:dyDescent="0.2">
      <c r="A928" s="252"/>
      <c r="B928" s="252"/>
      <c r="C928" s="252"/>
      <c r="D928" s="252"/>
      <c r="E928" s="252"/>
      <c r="F928" s="252"/>
      <c r="G928" s="252"/>
      <c r="H928" s="252"/>
      <c r="I928" s="252"/>
      <c r="J928" s="252"/>
      <c r="K928" s="252"/>
      <c r="L928" s="252"/>
      <c r="M928" s="252"/>
      <c r="N928" s="252"/>
      <c r="O928" s="252"/>
      <c r="P928" s="252"/>
      <c r="Q928" s="252"/>
      <c r="R928" s="252"/>
      <c r="S928" s="252"/>
      <c r="T928" s="252"/>
      <c r="U928" s="252"/>
      <c r="V928" s="252"/>
      <c r="W928" s="252"/>
      <c r="X928" s="252"/>
      <c r="Y928" s="252"/>
    </row>
    <row r="929" spans="1:25" x14ac:dyDescent="0.2">
      <c r="A929" s="252"/>
      <c r="B929" s="252"/>
      <c r="C929" s="252"/>
      <c r="D929" s="252"/>
      <c r="E929" s="252"/>
      <c r="F929" s="252"/>
      <c r="G929" s="252"/>
      <c r="H929" s="252"/>
      <c r="I929" s="252"/>
      <c r="J929" s="252"/>
      <c r="K929" s="252"/>
      <c r="L929" s="252"/>
      <c r="M929" s="252"/>
      <c r="N929" s="252"/>
      <c r="O929" s="252"/>
      <c r="P929" s="252"/>
      <c r="Q929" s="252"/>
      <c r="R929" s="252"/>
      <c r="S929" s="252"/>
      <c r="T929" s="252"/>
      <c r="U929" s="252"/>
      <c r="V929" s="252"/>
      <c r="W929" s="252"/>
      <c r="X929" s="252"/>
      <c r="Y929" s="252"/>
    </row>
    <row r="930" spans="1:25" x14ac:dyDescent="0.2">
      <c r="A930" s="252"/>
      <c r="B930" s="252"/>
      <c r="C930" s="252"/>
      <c r="D930" s="252"/>
      <c r="E930" s="252"/>
      <c r="F930" s="252"/>
      <c r="G930" s="252"/>
      <c r="H930" s="252"/>
      <c r="I930" s="252"/>
      <c r="J930" s="252"/>
      <c r="K930" s="252"/>
      <c r="L930" s="252"/>
      <c r="M930" s="252"/>
      <c r="N930" s="252"/>
      <c r="O930" s="252"/>
      <c r="P930" s="252"/>
      <c r="Q930" s="252"/>
      <c r="R930" s="252"/>
      <c r="S930" s="252"/>
      <c r="T930" s="252"/>
      <c r="U930" s="252"/>
      <c r="V930" s="252"/>
      <c r="W930" s="252"/>
      <c r="X930" s="252"/>
      <c r="Y930" s="252"/>
    </row>
    <row r="931" spans="1:25" x14ac:dyDescent="0.2">
      <c r="A931" s="252"/>
      <c r="B931" s="252"/>
      <c r="C931" s="252"/>
      <c r="D931" s="252"/>
      <c r="E931" s="252"/>
      <c r="F931" s="252"/>
      <c r="G931" s="252"/>
      <c r="H931" s="252"/>
      <c r="I931" s="252"/>
      <c r="J931" s="252"/>
      <c r="K931" s="252"/>
      <c r="L931" s="252"/>
      <c r="M931" s="252"/>
      <c r="N931" s="252"/>
      <c r="O931" s="252"/>
      <c r="P931" s="252"/>
      <c r="Q931" s="252"/>
      <c r="R931" s="252"/>
      <c r="S931" s="252"/>
      <c r="T931" s="252"/>
      <c r="U931" s="252"/>
      <c r="V931" s="252"/>
      <c r="W931" s="252"/>
      <c r="X931" s="252"/>
      <c r="Y931" s="252"/>
    </row>
    <row r="932" spans="1:25" x14ac:dyDescent="0.2">
      <c r="A932" s="252"/>
      <c r="B932" s="252"/>
      <c r="C932" s="252"/>
      <c r="D932" s="252"/>
      <c r="E932" s="252"/>
      <c r="F932" s="252"/>
      <c r="G932" s="252"/>
      <c r="H932" s="252"/>
      <c r="I932" s="252"/>
      <c r="J932" s="252"/>
      <c r="K932" s="252"/>
      <c r="L932" s="252"/>
      <c r="M932" s="252"/>
      <c r="N932" s="252"/>
      <c r="O932" s="252"/>
      <c r="P932" s="252"/>
      <c r="Q932" s="252"/>
      <c r="R932" s="252"/>
      <c r="S932" s="252"/>
      <c r="T932" s="252"/>
      <c r="U932" s="252"/>
      <c r="V932" s="252"/>
      <c r="W932" s="252"/>
      <c r="X932" s="252"/>
      <c r="Y932" s="252"/>
    </row>
    <row r="933" spans="1:25" x14ac:dyDescent="0.2">
      <c r="A933" s="252"/>
      <c r="B933" s="252"/>
      <c r="C933" s="252"/>
      <c r="D933" s="252"/>
      <c r="E933" s="252"/>
      <c r="F933" s="252"/>
      <c r="G933" s="252"/>
      <c r="H933" s="252"/>
      <c r="I933" s="252"/>
      <c r="J933" s="252"/>
      <c r="K933" s="252"/>
      <c r="L933" s="252"/>
      <c r="M933" s="252"/>
      <c r="N933" s="252"/>
      <c r="O933" s="252"/>
      <c r="P933" s="252"/>
      <c r="Q933" s="252"/>
      <c r="R933" s="252"/>
      <c r="S933" s="252"/>
      <c r="T933" s="252"/>
      <c r="U933" s="252"/>
      <c r="V933" s="252"/>
      <c r="W933" s="252"/>
      <c r="X933" s="252"/>
      <c r="Y933" s="252"/>
    </row>
    <row r="934" spans="1:25" x14ac:dyDescent="0.2">
      <c r="A934" s="252"/>
      <c r="B934" s="252"/>
      <c r="C934" s="252"/>
      <c r="D934" s="252"/>
      <c r="E934" s="252"/>
      <c r="F934" s="252"/>
      <c r="G934" s="252"/>
      <c r="H934" s="252"/>
      <c r="I934" s="252"/>
      <c r="J934" s="252"/>
      <c r="K934" s="252"/>
      <c r="L934" s="252"/>
      <c r="M934" s="252"/>
      <c r="N934" s="252"/>
      <c r="O934" s="252"/>
      <c r="P934" s="252"/>
      <c r="Q934" s="252"/>
      <c r="R934" s="252"/>
      <c r="S934" s="252"/>
      <c r="T934" s="252"/>
      <c r="U934" s="252"/>
      <c r="V934" s="252"/>
      <c r="W934" s="252"/>
      <c r="X934" s="252"/>
      <c r="Y934" s="252"/>
    </row>
    <row r="935" spans="1:25" x14ac:dyDescent="0.2">
      <c r="A935" s="252"/>
      <c r="B935" s="252"/>
      <c r="C935" s="252"/>
      <c r="D935" s="252"/>
      <c r="E935" s="252"/>
      <c r="F935" s="252"/>
      <c r="G935" s="252"/>
      <c r="H935" s="252"/>
      <c r="I935" s="252"/>
      <c r="J935" s="252"/>
      <c r="K935" s="252"/>
      <c r="L935" s="252"/>
      <c r="M935" s="252"/>
      <c r="N935" s="252"/>
      <c r="O935" s="252"/>
      <c r="P935" s="252"/>
      <c r="Q935" s="252"/>
      <c r="R935" s="252"/>
      <c r="S935" s="252"/>
      <c r="T935" s="252"/>
      <c r="U935" s="252"/>
      <c r="V935" s="252"/>
      <c r="W935" s="252"/>
      <c r="X935" s="252"/>
      <c r="Y935" s="252"/>
    </row>
    <row r="936" spans="1:25" x14ac:dyDescent="0.2">
      <c r="A936" s="252"/>
      <c r="B936" s="252"/>
      <c r="C936" s="252"/>
      <c r="D936" s="252"/>
      <c r="E936" s="252"/>
      <c r="F936" s="252"/>
      <c r="G936" s="252"/>
      <c r="H936" s="252"/>
      <c r="I936" s="252"/>
      <c r="J936" s="252"/>
      <c r="K936" s="252"/>
      <c r="L936" s="252"/>
      <c r="M936" s="252"/>
      <c r="N936" s="252"/>
      <c r="O936" s="252"/>
      <c r="P936" s="252"/>
      <c r="Q936" s="252"/>
      <c r="R936" s="252"/>
      <c r="S936" s="252"/>
      <c r="T936" s="252"/>
      <c r="U936" s="252"/>
      <c r="V936" s="252"/>
      <c r="W936" s="252"/>
      <c r="X936" s="252"/>
      <c r="Y936" s="252"/>
    </row>
    <row r="937" spans="1:25" x14ac:dyDescent="0.2">
      <c r="A937" s="252"/>
      <c r="B937" s="252"/>
      <c r="C937" s="252"/>
      <c r="D937" s="252"/>
      <c r="E937" s="252"/>
      <c r="F937" s="252"/>
      <c r="G937" s="252"/>
      <c r="H937" s="252"/>
      <c r="I937" s="252"/>
      <c r="J937" s="252"/>
      <c r="K937" s="252"/>
      <c r="L937" s="252"/>
      <c r="M937" s="252"/>
      <c r="N937" s="252"/>
      <c r="O937" s="252"/>
      <c r="P937" s="252"/>
      <c r="Q937" s="252"/>
      <c r="R937" s="252"/>
      <c r="S937" s="252"/>
      <c r="T937" s="252"/>
      <c r="U937" s="252"/>
      <c r="V937" s="252"/>
      <c r="W937" s="252"/>
      <c r="X937" s="252"/>
      <c r="Y937" s="252"/>
    </row>
    <row r="938" spans="1:25" x14ac:dyDescent="0.2">
      <c r="A938" s="252"/>
      <c r="B938" s="252"/>
      <c r="C938" s="252"/>
      <c r="D938" s="252"/>
      <c r="E938" s="252"/>
      <c r="F938" s="252"/>
      <c r="G938" s="252"/>
      <c r="H938" s="252"/>
      <c r="I938" s="252"/>
      <c r="J938" s="252"/>
      <c r="K938" s="252"/>
      <c r="L938" s="252"/>
      <c r="M938" s="252"/>
      <c r="N938" s="252"/>
      <c r="O938" s="252"/>
      <c r="P938" s="252"/>
      <c r="Q938" s="252"/>
      <c r="R938" s="252"/>
      <c r="S938" s="252"/>
      <c r="T938" s="252"/>
      <c r="U938" s="252"/>
      <c r="V938" s="252"/>
      <c r="W938" s="252"/>
      <c r="X938" s="252"/>
      <c r="Y938" s="252"/>
    </row>
    <row r="939" spans="1:25" x14ac:dyDescent="0.2">
      <c r="A939" s="252"/>
      <c r="B939" s="252"/>
      <c r="C939" s="252"/>
      <c r="D939" s="252"/>
      <c r="E939" s="252"/>
      <c r="F939" s="252"/>
      <c r="G939" s="252"/>
      <c r="H939" s="252"/>
      <c r="I939" s="252"/>
      <c r="J939" s="252"/>
      <c r="K939" s="252"/>
      <c r="L939" s="252"/>
      <c r="M939" s="252"/>
      <c r="N939" s="252"/>
      <c r="O939" s="252"/>
      <c r="P939" s="252"/>
      <c r="Q939" s="252"/>
      <c r="R939" s="252"/>
      <c r="S939" s="252"/>
      <c r="T939" s="252"/>
      <c r="U939" s="252"/>
      <c r="V939" s="252"/>
      <c r="W939" s="252"/>
      <c r="X939" s="252"/>
      <c r="Y939" s="252"/>
    </row>
    <row r="940" spans="1:25" x14ac:dyDescent="0.2">
      <c r="A940" s="252"/>
      <c r="B940" s="252"/>
      <c r="C940" s="252"/>
      <c r="D940" s="252"/>
      <c r="E940" s="252"/>
      <c r="F940" s="252"/>
      <c r="G940" s="252"/>
      <c r="H940" s="252"/>
      <c r="I940" s="252"/>
      <c r="J940" s="252"/>
      <c r="K940" s="252"/>
      <c r="L940" s="252"/>
      <c r="M940" s="252"/>
      <c r="N940" s="252"/>
      <c r="O940" s="252"/>
      <c r="P940" s="252"/>
      <c r="Q940" s="252"/>
      <c r="R940" s="252"/>
      <c r="S940" s="252"/>
      <c r="T940" s="252"/>
      <c r="U940" s="252"/>
      <c r="V940" s="252"/>
      <c r="W940" s="252"/>
      <c r="X940" s="252"/>
      <c r="Y940" s="252"/>
    </row>
    <row r="941" spans="1:25" x14ac:dyDescent="0.2">
      <c r="A941" s="252"/>
      <c r="B941" s="252"/>
      <c r="C941" s="252"/>
      <c r="D941" s="252"/>
      <c r="E941" s="252"/>
      <c r="F941" s="252"/>
      <c r="G941" s="252"/>
      <c r="H941" s="252"/>
      <c r="I941" s="252"/>
      <c r="J941" s="252"/>
      <c r="K941" s="252"/>
      <c r="L941" s="252"/>
      <c r="M941" s="252"/>
      <c r="N941" s="252"/>
      <c r="O941" s="252"/>
      <c r="P941" s="252"/>
      <c r="Q941" s="252"/>
      <c r="R941" s="252"/>
      <c r="S941" s="252"/>
      <c r="T941" s="252"/>
      <c r="U941" s="252"/>
      <c r="V941" s="252"/>
      <c r="W941" s="252"/>
      <c r="X941" s="252"/>
      <c r="Y941" s="252"/>
    </row>
    <row r="942" spans="1:25" x14ac:dyDescent="0.2">
      <c r="A942" s="252"/>
      <c r="B942" s="252"/>
      <c r="C942" s="252"/>
      <c r="D942" s="252"/>
      <c r="E942" s="252"/>
      <c r="F942" s="252"/>
      <c r="G942" s="252"/>
      <c r="H942" s="252"/>
      <c r="I942" s="252"/>
      <c r="J942" s="252"/>
      <c r="K942" s="252"/>
      <c r="L942" s="252"/>
      <c r="M942" s="252"/>
      <c r="N942" s="252"/>
      <c r="O942" s="252"/>
      <c r="P942" s="252"/>
      <c r="Q942" s="252"/>
      <c r="R942" s="252"/>
      <c r="S942" s="252"/>
      <c r="T942" s="252"/>
      <c r="U942" s="252"/>
      <c r="V942" s="252"/>
      <c r="W942" s="252"/>
      <c r="X942" s="252"/>
      <c r="Y942" s="252"/>
    </row>
    <row r="943" spans="1:25" x14ac:dyDescent="0.2">
      <c r="A943" s="252"/>
      <c r="B943" s="252"/>
      <c r="C943" s="252"/>
      <c r="D943" s="252"/>
      <c r="E943" s="252"/>
      <c r="F943" s="252"/>
      <c r="G943" s="252"/>
      <c r="H943" s="252"/>
      <c r="I943" s="252"/>
      <c r="J943" s="252"/>
      <c r="K943" s="252"/>
      <c r="L943" s="252"/>
      <c r="M943" s="252"/>
      <c r="N943" s="252"/>
      <c r="O943" s="252"/>
      <c r="P943" s="252"/>
      <c r="Q943" s="252"/>
      <c r="R943" s="252"/>
      <c r="S943" s="252"/>
      <c r="T943" s="252"/>
      <c r="U943" s="252"/>
      <c r="V943" s="252"/>
      <c r="W943" s="252"/>
      <c r="X943" s="252"/>
      <c r="Y943" s="252"/>
    </row>
    <row r="944" spans="1:25" x14ac:dyDescent="0.2">
      <c r="A944" s="252"/>
      <c r="B944" s="252"/>
      <c r="C944" s="252"/>
      <c r="D944" s="252"/>
      <c r="E944" s="252"/>
      <c r="F944" s="252"/>
      <c r="G944" s="252"/>
      <c r="H944" s="252"/>
      <c r="I944" s="252"/>
      <c r="J944" s="252"/>
      <c r="K944" s="252"/>
      <c r="L944" s="252"/>
      <c r="M944" s="252"/>
      <c r="N944" s="252"/>
      <c r="O944" s="252"/>
      <c r="P944" s="252"/>
      <c r="Q944" s="252"/>
      <c r="R944" s="252"/>
      <c r="S944" s="252"/>
      <c r="T944" s="252"/>
      <c r="U944" s="252"/>
      <c r="V944" s="252"/>
      <c r="W944" s="252"/>
      <c r="X944" s="252"/>
      <c r="Y944" s="252"/>
    </row>
    <row r="945" spans="1:25" x14ac:dyDescent="0.2">
      <c r="A945" s="252"/>
      <c r="B945" s="252"/>
      <c r="C945" s="252"/>
      <c r="D945" s="252"/>
      <c r="E945" s="252"/>
      <c r="F945" s="252"/>
      <c r="G945" s="252"/>
      <c r="H945" s="252"/>
      <c r="I945" s="252"/>
      <c r="J945" s="252"/>
      <c r="K945" s="252"/>
      <c r="L945" s="252"/>
      <c r="M945" s="252"/>
      <c r="N945" s="252"/>
      <c r="O945" s="252"/>
      <c r="P945" s="252"/>
      <c r="Q945" s="252"/>
      <c r="R945" s="252"/>
      <c r="S945" s="252"/>
      <c r="T945" s="252"/>
      <c r="U945" s="252"/>
      <c r="V945" s="252"/>
      <c r="W945" s="252"/>
      <c r="X945" s="252"/>
      <c r="Y945" s="252"/>
    </row>
    <row r="946" spans="1:25" x14ac:dyDescent="0.2">
      <c r="A946" s="252"/>
      <c r="B946" s="252"/>
      <c r="C946" s="252"/>
      <c r="D946" s="252"/>
      <c r="E946" s="252"/>
      <c r="F946" s="252"/>
      <c r="G946" s="252"/>
      <c r="H946" s="252"/>
      <c r="I946" s="252"/>
      <c r="J946" s="252"/>
      <c r="K946" s="252"/>
      <c r="L946" s="252"/>
      <c r="M946" s="252"/>
      <c r="N946" s="252"/>
      <c r="O946" s="252"/>
      <c r="P946" s="252"/>
      <c r="Q946" s="252"/>
      <c r="R946" s="252"/>
      <c r="S946" s="252"/>
      <c r="T946" s="252"/>
      <c r="U946" s="252"/>
      <c r="V946" s="252"/>
      <c r="W946" s="252"/>
      <c r="X946" s="252"/>
      <c r="Y946" s="252"/>
    </row>
    <row r="947" spans="1:25" x14ac:dyDescent="0.2">
      <c r="A947" s="252"/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  <c r="M947" s="252"/>
      <c r="N947" s="252"/>
      <c r="O947" s="252"/>
      <c r="P947" s="252"/>
      <c r="Q947" s="252"/>
      <c r="R947" s="252"/>
      <c r="S947" s="252"/>
      <c r="T947" s="252"/>
      <c r="U947" s="252"/>
      <c r="V947" s="252"/>
      <c r="W947" s="252"/>
      <c r="X947" s="252"/>
      <c r="Y947" s="252"/>
    </row>
    <row r="948" spans="1:25" x14ac:dyDescent="0.2">
      <c r="A948" s="252"/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  <c r="M948" s="252"/>
      <c r="N948" s="252"/>
      <c r="O948" s="252"/>
      <c r="P948" s="252"/>
      <c r="Q948" s="252"/>
      <c r="R948" s="252"/>
      <c r="S948" s="252"/>
      <c r="T948" s="252"/>
      <c r="U948" s="252"/>
      <c r="V948" s="252"/>
      <c r="W948" s="252"/>
      <c r="X948" s="252"/>
      <c r="Y948" s="252"/>
    </row>
    <row r="949" spans="1:25" x14ac:dyDescent="0.2">
      <c r="A949" s="252"/>
      <c r="B949" s="252"/>
      <c r="C949" s="252"/>
      <c r="D949" s="252"/>
      <c r="E949" s="252"/>
      <c r="F949" s="252"/>
      <c r="G949" s="252"/>
      <c r="H949" s="252"/>
      <c r="I949" s="252"/>
      <c r="J949" s="252"/>
      <c r="K949" s="252"/>
      <c r="L949" s="252"/>
      <c r="M949" s="252"/>
      <c r="N949" s="252"/>
      <c r="O949" s="252"/>
      <c r="P949" s="252"/>
      <c r="Q949" s="252"/>
      <c r="R949" s="252"/>
      <c r="S949" s="252"/>
      <c r="T949" s="252"/>
      <c r="U949" s="252"/>
      <c r="V949" s="252"/>
      <c r="W949" s="252"/>
      <c r="X949" s="252"/>
      <c r="Y949" s="252"/>
    </row>
    <row r="950" spans="1:25" x14ac:dyDescent="0.2">
      <c r="A950" s="252"/>
      <c r="B950" s="252"/>
      <c r="C950" s="252"/>
      <c r="D950" s="252"/>
      <c r="E950" s="252"/>
      <c r="F950" s="252"/>
      <c r="G950" s="252"/>
      <c r="H950" s="252"/>
      <c r="I950" s="252"/>
      <c r="J950" s="252"/>
      <c r="K950" s="252"/>
      <c r="L950" s="252"/>
      <c r="M950" s="252"/>
      <c r="N950" s="252"/>
      <c r="O950" s="252"/>
      <c r="P950" s="252"/>
      <c r="Q950" s="252"/>
      <c r="R950" s="252"/>
      <c r="S950" s="252"/>
      <c r="T950" s="252"/>
      <c r="U950" s="252"/>
      <c r="V950" s="252"/>
      <c r="W950" s="252"/>
      <c r="X950" s="252"/>
      <c r="Y950" s="252"/>
    </row>
    <row r="951" spans="1:25" x14ac:dyDescent="0.2">
      <c r="A951" s="252"/>
      <c r="B951" s="252"/>
      <c r="C951" s="252"/>
      <c r="D951" s="252"/>
      <c r="E951" s="252"/>
      <c r="F951" s="252"/>
      <c r="G951" s="252"/>
      <c r="H951" s="252"/>
      <c r="I951" s="252"/>
      <c r="J951" s="252"/>
      <c r="K951" s="252"/>
      <c r="L951" s="252"/>
      <c r="M951" s="252"/>
      <c r="N951" s="252"/>
      <c r="O951" s="252"/>
      <c r="P951" s="252"/>
      <c r="Q951" s="252"/>
      <c r="R951" s="252"/>
      <c r="S951" s="252"/>
      <c r="T951" s="252"/>
      <c r="U951" s="252"/>
      <c r="V951" s="252"/>
      <c r="W951" s="252"/>
      <c r="X951" s="252"/>
      <c r="Y951" s="252"/>
    </row>
    <row r="952" spans="1:25" x14ac:dyDescent="0.2">
      <c r="A952" s="252"/>
      <c r="B952" s="252"/>
      <c r="C952" s="252"/>
      <c r="D952" s="252"/>
      <c r="E952" s="252"/>
      <c r="F952" s="252"/>
      <c r="G952" s="252"/>
      <c r="H952" s="252"/>
      <c r="I952" s="252"/>
      <c r="J952" s="252"/>
      <c r="K952" s="252"/>
      <c r="L952" s="252"/>
      <c r="M952" s="252"/>
      <c r="N952" s="252"/>
      <c r="O952" s="252"/>
      <c r="P952" s="252"/>
      <c r="Q952" s="252"/>
      <c r="R952" s="252"/>
      <c r="S952" s="252"/>
      <c r="T952" s="252"/>
      <c r="U952" s="252"/>
      <c r="V952" s="252"/>
      <c r="W952" s="252"/>
      <c r="X952" s="252"/>
      <c r="Y952" s="252"/>
    </row>
    <row r="953" spans="1:25" x14ac:dyDescent="0.2">
      <c r="A953" s="252"/>
      <c r="B953" s="252"/>
      <c r="C953" s="252"/>
      <c r="D953" s="252"/>
      <c r="E953" s="252"/>
      <c r="F953" s="252"/>
      <c r="G953" s="252"/>
      <c r="H953" s="252"/>
      <c r="I953" s="252"/>
      <c r="J953" s="252"/>
      <c r="K953" s="252"/>
      <c r="L953" s="252"/>
      <c r="M953" s="252"/>
      <c r="N953" s="252"/>
      <c r="O953" s="252"/>
      <c r="P953" s="252"/>
      <c r="Q953" s="252"/>
      <c r="R953" s="252"/>
      <c r="S953" s="252"/>
      <c r="T953" s="252"/>
      <c r="U953" s="252"/>
      <c r="V953" s="252"/>
      <c r="W953" s="252"/>
      <c r="X953" s="252"/>
      <c r="Y953" s="252"/>
    </row>
    <row r="954" spans="1:25" x14ac:dyDescent="0.2">
      <c r="A954" s="252"/>
      <c r="B954" s="252"/>
      <c r="C954" s="252"/>
      <c r="D954" s="252"/>
      <c r="E954" s="252"/>
      <c r="F954" s="252"/>
      <c r="G954" s="252"/>
      <c r="H954" s="252"/>
      <c r="I954" s="252"/>
      <c r="J954" s="252"/>
      <c r="K954" s="252"/>
      <c r="L954" s="252"/>
      <c r="M954" s="252"/>
      <c r="N954" s="252"/>
      <c r="O954" s="252"/>
      <c r="P954" s="252"/>
      <c r="Q954" s="252"/>
      <c r="R954" s="252"/>
      <c r="S954" s="252"/>
      <c r="T954" s="252"/>
      <c r="U954" s="252"/>
      <c r="V954" s="252"/>
      <c r="W954" s="252"/>
      <c r="X954" s="252"/>
      <c r="Y954" s="252"/>
    </row>
    <row r="955" spans="1:25" x14ac:dyDescent="0.2">
      <c r="A955" s="252"/>
      <c r="B955" s="252"/>
      <c r="C955" s="252"/>
      <c r="D955" s="252"/>
      <c r="E955" s="252"/>
      <c r="F955" s="252"/>
      <c r="G955" s="252"/>
      <c r="H955" s="252"/>
      <c r="I955" s="252"/>
      <c r="J955" s="252"/>
      <c r="K955" s="252"/>
      <c r="L955" s="252"/>
      <c r="M955" s="252"/>
      <c r="N955" s="252"/>
      <c r="O955" s="252"/>
      <c r="P955" s="252"/>
      <c r="Q955" s="252"/>
      <c r="R955" s="252"/>
      <c r="S955" s="252"/>
      <c r="T955" s="252"/>
      <c r="U955" s="252"/>
      <c r="V955" s="252"/>
      <c r="W955" s="252"/>
      <c r="X955" s="252"/>
      <c r="Y955" s="252"/>
    </row>
    <row r="956" spans="1:25" x14ac:dyDescent="0.2">
      <c r="A956" s="252"/>
      <c r="B956" s="252"/>
      <c r="C956" s="252"/>
      <c r="D956" s="252"/>
      <c r="E956" s="252"/>
      <c r="F956" s="252"/>
      <c r="G956" s="252"/>
      <c r="H956" s="252"/>
      <c r="I956" s="252"/>
      <c r="J956" s="252"/>
      <c r="K956" s="252"/>
      <c r="L956" s="252"/>
      <c r="M956" s="252"/>
      <c r="N956" s="252"/>
      <c r="O956" s="252"/>
      <c r="P956" s="252"/>
      <c r="Q956" s="252"/>
      <c r="R956" s="252"/>
      <c r="S956" s="252"/>
      <c r="T956" s="252"/>
      <c r="U956" s="252"/>
      <c r="V956" s="252"/>
      <c r="W956" s="252"/>
      <c r="X956" s="252"/>
      <c r="Y956" s="252"/>
    </row>
    <row r="957" spans="1:25" x14ac:dyDescent="0.2">
      <c r="A957" s="252"/>
      <c r="B957" s="252"/>
      <c r="C957" s="252"/>
      <c r="D957" s="252"/>
      <c r="E957" s="252"/>
      <c r="F957" s="252"/>
      <c r="G957" s="252"/>
      <c r="H957" s="252"/>
      <c r="I957" s="252"/>
      <c r="J957" s="252"/>
      <c r="K957" s="252"/>
      <c r="L957" s="252"/>
      <c r="M957" s="252"/>
      <c r="N957" s="252"/>
      <c r="O957" s="252"/>
      <c r="P957" s="252"/>
      <c r="Q957" s="252"/>
      <c r="R957" s="252"/>
      <c r="S957" s="252"/>
      <c r="T957" s="252"/>
      <c r="U957" s="252"/>
      <c r="V957" s="252"/>
      <c r="W957" s="252"/>
      <c r="X957" s="252"/>
      <c r="Y957" s="252"/>
    </row>
    <row r="958" spans="1:25" x14ac:dyDescent="0.2">
      <c r="A958" s="252"/>
      <c r="B958" s="252"/>
      <c r="C958" s="252"/>
      <c r="D958" s="252"/>
      <c r="E958" s="252"/>
      <c r="F958" s="252"/>
      <c r="G958" s="252"/>
      <c r="H958" s="252"/>
      <c r="I958" s="252"/>
      <c r="J958" s="252"/>
      <c r="K958" s="252"/>
      <c r="L958" s="252"/>
      <c r="M958" s="252"/>
      <c r="N958" s="252"/>
      <c r="O958" s="252"/>
      <c r="P958" s="252"/>
      <c r="Q958" s="252"/>
      <c r="R958" s="252"/>
      <c r="S958" s="252"/>
      <c r="T958" s="252"/>
      <c r="U958" s="252"/>
      <c r="V958" s="252"/>
      <c r="W958" s="252"/>
      <c r="X958" s="252"/>
      <c r="Y958" s="252"/>
    </row>
    <row r="959" spans="1:25" x14ac:dyDescent="0.2">
      <c r="A959" s="252"/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252"/>
      <c r="N959" s="252"/>
      <c r="O959" s="252"/>
      <c r="P959" s="252"/>
      <c r="Q959" s="252"/>
      <c r="R959" s="252"/>
      <c r="S959" s="252"/>
      <c r="T959" s="252"/>
      <c r="U959" s="252"/>
      <c r="V959" s="252"/>
      <c r="W959" s="252"/>
      <c r="X959" s="252"/>
      <c r="Y959" s="252"/>
    </row>
    <row r="960" spans="1:25" x14ac:dyDescent="0.2">
      <c r="A960" s="252"/>
      <c r="B960" s="252"/>
      <c r="C960" s="252"/>
      <c r="D960" s="252"/>
      <c r="E960" s="252"/>
      <c r="F960" s="252"/>
      <c r="G960" s="252"/>
      <c r="H960" s="252"/>
      <c r="I960" s="252"/>
      <c r="J960" s="252"/>
      <c r="K960" s="252"/>
      <c r="L960" s="252"/>
      <c r="M960" s="252"/>
      <c r="N960" s="252"/>
      <c r="O960" s="252"/>
      <c r="P960" s="252"/>
      <c r="Q960" s="252"/>
      <c r="R960" s="252"/>
      <c r="S960" s="252"/>
      <c r="T960" s="252"/>
      <c r="U960" s="252"/>
      <c r="V960" s="252"/>
      <c r="W960" s="252"/>
      <c r="X960" s="252"/>
      <c r="Y960" s="252"/>
    </row>
    <row r="961" spans="1:25" x14ac:dyDescent="0.2">
      <c r="A961" s="252"/>
      <c r="B961" s="252"/>
      <c r="C961" s="252"/>
      <c r="D961" s="252"/>
      <c r="E961" s="252"/>
      <c r="F961" s="252"/>
      <c r="G961" s="252"/>
      <c r="H961" s="252"/>
      <c r="I961" s="252"/>
      <c r="J961" s="252"/>
      <c r="K961" s="252"/>
      <c r="L961" s="252"/>
      <c r="M961" s="252"/>
      <c r="N961" s="252"/>
      <c r="O961" s="252"/>
      <c r="P961" s="252"/>
      <c r="Q961" s="252"/>
      <c r="R961" s="252"/>
      <c r="S961" s="252"/>
      <c r="T961" s="252"/>
      <c r="U961" s="252"/>
      <c r="V961" s="252"/>
      <c r="W961" s="252"/>
      <c r="X961" s="252"/>
      <c r="Y961" s="252"/>
    </row>
    <row r="962" spans="1:25" x14ac:dyDescent="0.2">
      <c r="A962" s="252"/>
      <c r="B962" s="252"/>
      <c r="C962" s="252"/>
      <c r="D962" s="252"/>
      <c r="E962" s="252"/>
      <c r="F962" s="252"/>
      <c r="G962" s="252"/>
      <c r="H962" s="252"/>
      <c r="I962" s="252"/>
      <c r="J962" s="252"/>
      <c r="K962" s="252"/>
      <c r="L962" s="252"/>
      <c r="M962" s="252"/>
      <c r="N962" s="252"/>
      <c r="O962" s="252"/>
      <c r="P962" s="252"/>
      <c r="Q962" s="252"/>
      <c r="R962" s="252"/>
      <c r="S962" s="252"/>
      <c r="T962" s="252"/>
      <c r="U962" s="252"/>
      <c r="V962" s="252"/>
      <c r="W962" s="252"/>
      <c r="X962" s="252"/>
      <c r="Y962" s="252"/>
    </row>
    <row r="963" spans="1:25" x14ac:dyDescent="0.2">
      <c r="A963" s="252"/>
      <c r="B963" s="252"/>
      <c r="C963" s="252"/>
      <c r="D963" s="252"/>
      <c r="E963" s="252"/>
      <c r="F963" s="252"/>
      <c r="G963" s="252"/>
      <c r="H963" s="252"/>
      <c r="I963" s="252"/>
      <c r="J963" s="252"/>
      <c r="K963" s="252"/>
      <c r="L963" s="252"/>
      <c r="M963" s="252"/>
      <c r="N963" s="252"/>
      <c r="O963" s="252"/>
      <c r="P963" s="252"/>
      <c r="Q963" s="252"/>
      <c r="R963" s="252"/>
      <c r="S963" s="252"/>
      <c r="T963" s="252"/>
      <c r="U963" s="252"/>
      <c r="V963" s="252"/>
      <c r="W963" s="252"/>
      <c r="X963" s="252"/>
      <c r="Y963" s="252"/>
    </row>
    <row r="964" spans="1:25" x14ac:dyDescent="0.2">
      <c r="A964" s="252"/>
      <c r="B964" s="252"/>
      <c r="C964" s="252"/>
      <c r="D964" s="252"/>
      <c r="E964" s="252"/>
      <c r="F964" s="252"/>
      <c r="G964" s="252"/>
      <c r="H964" s="252"/>
      <c r="I964" s="252"/>
      <c r="J964" s="252"/>
      <c r="K964" s="252"/>
      <c r="L964" s="252"/>
      <c r="M964" s="252"/>
      <c r="N964" s="252"/>
      <c r="O964" s="252"/>
      <c r="P964" s="252"/>
      <c r="Q964" s="252"/>
      <c r="R964" s="252"/>
      <c r="S964" s="252"/>
      <c r="T964" s="252"/>
      <c r="U964" s="252"/>
      <c r="V964" s="252"/>
      <c r="W964" s="252"/>
      <c r="X964" s="252"/>
      <c r="Y964" s="252"/>
    </row>
    <row r="965" spans="1:25" x14ac:dyDescent="0.2">
      <c r="A965" s="252"/>
      <c r="B965" s="252"/>
      <c r="C965" s="252"/>
      <c r="D965" s="252"/>
      <c r="E965" s="252"/>
      <c r="F965" s="252"/>
      <c r="G965" s="252"/>
      <c r="H965" s="252"/>
      <c r="I965" s="252"/>
      <c r="J965" s="252"/>
      <c r="K965" s="252"/>
      <c r="L965" s="252"/>
      <c r="M965" s="252"/>
      <c r="N965" s="252"/>
      <c r="O965" s="252"/>
      <c r="P965" s="252"/>
      <c r="Q965" s="252"/>
      <c r="R965" s="252"/>
      <c r="S965" s="252"/>
      <c r="T965" s="252"/>
      <c r="U965" s="252"/>
      <c r="V965" s="252"/>
      <c r="W965" s="252"/>
      <c r="X965" s="252"/>
      <c r="Y965" s="252"/>
    </row>
    <row r="966" spans="1:25" x14ac:dyDescent="0.2">
      <c r="A966" s="252"/>
      <c r="B966" s="252"/>
      <c r="C966" s="252"/>
      <c r="D966" s="252"/>
      <c r="E966" s="252"/>
      <c r="F966" s="252"/>
      <c r="G966" s="252"/>
      <c r="H966" s="252"/>
      <c r="I966" s="252"/>
      <c r="J966" s="252"/>
      <c r="K966" s="252"/>
      <c r="L966" s="252"/>
      <c r="M966" s="252"/>
      <c r="N966" s="252"/>
      <c r="O966" s="252"/>
      <c r="P966" s="252"/>
      <c r="Q966" s="252"/>
      <c r="R966" s="252"/>
      <c r="S966" s="252"/>
      <c r="T966" s="252"/>
      <c r="U966" s="252"/>
      <c r="V966" s="252"/>
      <c r="W966" s="252"/>
      <c r="X966" s="252"/>
      <c r="Y966" s="252"/>
    </row>
    <row r="967" spans="1:25" x14ac:dyDescent="0.2">
      <c r="A967" s="252"/>
      <c r="B967" s="252"/>
      <c r="C967" s="252"/>
      <c r="D967" s="252"/>
      <c r="E967" s="252"/>
      <c r="F967" s="252"/>
      <c r="G967" s="252"/>
      <c r="H967" s="252"/>
      <c r="I967" s="252"/>
      <c r="J967" s="252"/>
      <c r="K967" s="252"/>
      <c r="L967" s="252"/>
      <c r="M967" s="252"/>
      <c r="N967" s="252"/>
      <c r="O967" s="252"/>
      <c r="P967" s="252"/>
      <c r="Q967" s="252"/>
      <c r="R967" s="252"/>
      <c r="S967" s="252"/>
      <c r="T967" s="252"/>
      <c r="U967" s="252"/>
      <c r="V967" s="252"/>
      <c r="W967" s="252"/>
      <c r="X967" s="252"/>
      <c r="Y967" s="252"/>
    </row>
    <row r="968" spans="1:25" x14ac:dyDescent="0.2">
      <c r="A968" s="252"/>
      <c r="B968" s="252"/>
      <c r="C968" s="252"/>
      <c r="D968" s="252"/>
      <c r="E968" s="252"/>
      <c r="F968" s="252"/>
      <c r="G968" s="252"/>
      <c r="H968" s="252"/>
      <c r="I968" s="252"/>
      <c r="J968" s="252"/>
      <c r="K968" s="252"/>
      <c r="L968" s="252"/>
      <c r="M968" s="252"/>
      <c r="N968" s="252"/>
      <c r="O968" s="252"/>
      <c r="P968" s="252"/>
      <c r="Q968" s="252"/>
      <c r="R968" s="252"/>
      <c r="S968" s="252"/>
      <c r="T968" s="252"/>
      <c r="U968" s="252"/>
      <c r="V968" s="252"/>
      <c r="W968" s="252"/>
      <c r="X968" s="252"/>
      <c r="Y968" s="252"/>
    </row>
    <row r="969" spans="1:25" x14ac:dyDescent="0.2">
      <c r="A969" s="252"/>
      <c r="B969" s="252"/>
      <c r="C969" s="252"/>
      <c r="D969" s="252"/>
      <c r="E969" s="252"/>
      <c r="F969" s="252"/>
      <c r="G969" s="252"/>
      <c r="H969" s="252"/>
      <c r="I969" s="252"/>
      <c r="J969" s="252"/>
      <c r="K969" s="252"/>
      <c r="L969" s="252"/>
      <c r="M969" s="252"/>
      <c r="N969" s="252"/>
      <c r="O969" s="252"/>
      <c r="P969" s="252"/>
      <c r="Q969" s="252"/>
      <c r="R969" s="252"/>
      <c r="S969" s="252"/>
      <c r="T969" s="252"/>
      <c r="U969" s="252"/>
      <c r="V969" s="252"/>
      <c r="W969" s="252"/>
      <c r="X969" s="252"/>
      <c r="Y969" s="252"/>
    </row>
    <row r="970" spans="1:25" x14ac:dyDescent="0.2">
      <c r="A970" s="252"/>
      <c r="B970" s="252"/>
      <c r="C970" s="252"/>
      <c r="D970" s="252"/>
      <c r="E970" s="252"/>
      <c r="F970" s="252"/>
      <c r="G970" s="252"/>
      <c r="H970" s="252"/>
      <c r="I970" s="252"/>
      <c r="J970" s="252"/>
      <c r="K970" s="252"/>
      <c r="L970" s="252"/>
      <c r="M970" s="252"/>
      <c r="N970" s="252"/>
      <c r="O970" s="252"/>
      <c r="P970" s="252"/>
      <c r="Q970" s="252"/>
      <c r="R970" s="252"/>
      <c r="S970" s="252"/>
      <c r="T970" s="252"/>
      <c r="U970" s="252"/>
      <c r="V970" s="252"/>
      <c r="W970" s="252"/>
      <c r="X970" s="252"/>
      <c r="Y970" s="252"/>
    </row>
    <row r="971" spans="1:25" x14ac:dyDescent="0.2">
      <c r="A971" s="252"/>
      <c r="B971" s="252"/>
      <c r="C971" s="252"/>
      <c r="D971" s="252"/>
      <c r="E971" s="252"/>
      <c r="F971" s="252"/>
      <c r="G971" s="252"/>
      <c r="H971" s="252"/>
      <c r="I971" s="252"/>
      <c r="J971" s="252"/>
      <c r="K971" s="252"/>
      <c r="L971" s="252"/>
      <c r="M971" s="252"/>
      <c r="N971" s="252"/>
      <c r="O971" s="252"/>
      <c r="P971" s="252"/>
      <c r="Q971" s="252"/>
      <c r="R971" s="252"/>
      <c r="S971" s="252"/>
      <c r="T971" s="252"/>
      <c r="U971" s="252"/>
      <c r="V971" s="252"/>
      <c r="W971" s="252"/>
      <c r="X971" s="252"/>
      <c r="Y971" s="252"/>
    </row>
    <row r="972" spans="1:25" x14ac:dyDescent="0.2">
      <c r="A972" s="252"/>
      <c r="B972" s="252"/>
      <c r="C972" s="252"/>
      <c r="D972" s="252"/>
      <c r="E972" s="252"/>
      <c r="F972" s="252"/>
      <c r="G972" s="252"/>
      <c r="H972" s="252"/>
      <c r="I972" s="252"/>
      <c r="J972" s="252"/>
      <c r="K972" s="252"/>
      <c r="L972" s="252"/>
      <c r="M972" s="252"/>
      <c r="N972" s="252"/>
      <c r="O972" s="252"/>
      <c r="P972" s="252"/>
      <c r="Q972" s="252"/>
      <c r="R972" s="252"/>
      <c r="S972" s="252"/>
      <c r="T972" s="252"/>
      <c r="U972" s="252"/>
      <c r="V972" s="252"/>
      <c r="W972" s="252"/>
      <c r="X972" s="252"/>
      <c r="Y972" s="252"/>
    </row>
    <row r="973" spans="1:25" x14ac:dyDescent="0.2">
      <c r="A973" s="252"/>
      <c r="B973" s="252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2"/>
      <c r="Q973" s="252"/>
      <c r="R973" s="252"/>
      <c r="S973" s="252"/>
      <c r="T973" s="252"/>
      <c r="U973" s="252"/>
      <c r="V973" s="252"/>
      <c r="W973" s="252"/>
      <c r="X973" s="252"/>
      <c r="Y973" s="252"/>
    </row>
    <row r="974" spans="1:25" x14ac:dyDescent="0.2">
      <c r="A974" s="252"/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  <c r="M974" s="252"/>
      <c r="N974" s="252"/>
      <c r="O974" s="252"/>
      <c r="P974" s="252"/>
      <c r="Q974" s="252"/>
      <c r="R974" s="252"/>
      <c r="S974" s="252"/>
      <c r="T974" s="252"/>
      <c r="U974" s="252"/>
      <c r="V974" s="252"/>
      <c r="W974" s="252"/>
      <c r="X974" s="252"/>
      <c r="Y974" s="252"/>
    </row>
    <row r="975" spans="1:25" x14ac:dyDescent="0.2">
      <c r="A975" s="252"/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  <c r="M975" s="252"/>
      <c r="N975" s="252"/>
      <c r="O975" s="252"/>
      <c r="P975" s="252"/>
      <c r="Q975" s="252"/>
      <c r="R975" s="252"/>
      <c r="S975" s="252"/>
      <c r="T975" s="252"/>
      <c r="U975" s="252"/>
      <c r="V975" s="252"/>
      <c r="W975" s="252"/>
      <c r="X975" s="252"/>
      <c r="Y975" s="252"/>
    </row>
    <row r="976" spans="1:25" x14ac:dyDescent="0.2">
      <c r="A976" s="252"/>
      <c r="B976" s="252"/>
      <c r="C976" s="252"/>
      <c r="D976" s="252"/>
      <c r="E976" s="252"/>
      <c r="F976" s="252"/>
      <c r="G976" s="252"/>
      <c r="H976" s="252"/>
      <c r="I976" s="252"/>
      <c r="J976" s="252"/>
      <c r="K976" s="252"/>
      <c r="L976" s="252"/>
      <c r="M976" s="252"/>
      <c r="N976" s="252"/>
      <c r="O976" s="252"/>
      <c r="P976" s="252"/>
      <c r="Q976" s="252"/>
      <c r="R976" s="252"/>
      <c r="S976" s="252"/>
      <c r="T976" s="252"/>
      <c r="U976" s="252"/>
      <c r="V976" s="252"/>
      <c r="W976" s="252"/>
      <c r="X976" s="252"/>
      <c r="Y976" s="252"/>
    </row>
    <row r="977" spans="1:25" x14ac:dyDescent="0.2">
      <c r="A977" s="252"/>
      <c r="B977" s="252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52"/>
      <c r="Q977" s="252"/>
      <c r="R977" s="252"/>
      <c r="S977" s="252"/>
      <c r="T977" s="252"/>
      <c r="U977" s="252"/>
      <c r="V977" s="252"/>
      <c r="W977" s="252"/>
      <c r="X977" s="252"/>
      <c r="Y977" s="252"/>
    </row>
    <row r="978" spans="1:25" x14ac:dyDescent="0.2">
      <c r="A978" s="252"/>
      <c r="B978" s="252"/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2"/>
      <c r="Q978" s="252"/>
      <c r="R978" s="252"/>
      <c r="S978" s="252"/>
      <c r="T978" s="252"/>
      <c r="U978" s="252"/>
      <c r="V978" s="252"/>
      <c r="W978" s="252"/>
      <c r="X978" s="252"/>
      <c r="Y978" s="252"/>
    </row>
    <row r="979" spans="1:25" x14ac:dyDescent="0.2">
      <c r="A979" s="252"/>
      <c r="B979" s="252"/>
      <c r="C979" s="252"/>
      <c r="D979" s="252"/>
      <c r="E979" s="252"/>
      <c r="F979" s="252"/>
      <c r="G979" s="252"/>
      <c r="H979" s="252"/>
      <c r="I979" s="252"/>
      <c r="J979" s="252"/>
      <c r="K979" s="252"/>
      <c r="L979" s="252"/>
      <c r="M979" s="252"/>
      <c r="N979" s="252"/>
      <c r="O979" s="252"/>
      <c r="P979" s="252"/>
      <c r="Q979" s="252"/>
      <c r="R979" s="252"/>
      <c r="S979" s="252"/>
      <c r="T979" s="252"/>
      <c r="U979" s="252"/>
      <c r="V979" s="252"/>
      <c r="W979" s="252"/>
      <c r="X979" s="252"/>
      <c r="Y979" s="252"/>
    </row>
    <row r="980" spans="1:25" x14ac:dyDescent="0.2">
      <c r="A980" s="252"/>
      <c r="B980" s="252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2"/>
      <c r="Q980" s="252"/>
      <c r="R980" s="252"/>
      <c r="S980" s="252"/>
      <c r="T980" s="252"/>
      <c r="U980" s="252"/>
      <c r="V980" s="252"/>
      <c r="W980" s="252"/>
      <c r="X980" s="252"/>
      <c r="Y980" s="252"/>
    </row>
    <row r="981" spans="1:25" x14ac:dyDescent="0.2">
      <c r="A981" s="252"/>
      <c r="B981" s="252"/>
      <c r="C981" s="252"/>
      <c r="D981" s="252"/>
      <c r="E981" s="252"/>
      <c r="F981" s="252"/>
      <c r="G981" s="252"/>
      <c r="H981" s="252"/>
      <c r="I981" s="252"/>
      <c r="J981" s="252"/>
      <c r="K981" s="252"/>
      <c r="L981" s="252"/>
      <c r="M981" s="252"/>
      <c r="N981" s="252"/>
      <c r="O981" s="252"/>
      <c r="P981" s="252"/>
      <c r="Q981" s="252"/>
      <c r="R981" s="252"/>
      <c r="S981" s="252"/>
      <c r="T981" s="252"/>
      <c r="U981" s="252"/>
      <c r="V981" s="252"/>
      <c r="W981" s="252"/>
      <c r="X981" s="252"/>
      <c r="Y981" s="252"/>
    </row>
    <row r="982" spans="1:25" x14ac:dyDescent="0.2">
      <c r="A982" s="252"/>
      <c r="B982" s="252"/>
      <c r="C982" s="252"/>
      <c r="D982" s="252"/>
      <c r="E982" s="252"/>
      <c r="F982" s="252"/>
      <c r="G982" s="252"/>
      <c r="H982" s="252"/>
      <c r="I982" s="252"/>
      <c r="J982" s="252"/>
      <c r="K982" s="252"/>
      <c r="L982" s="252"/>
      <c r="M982" s="252"/>
      <c r="N982" s="252"/>
      <c r="O982" s="252"/>
      <c r="P982" s="252"/>
      <c r="Q982" s="252"/>
      <c r="R982" s="252"/>
      <c r="S982" s="252"/>
      <c r="T982" s="252"/>
      <c r="U982" s="252"/>
      <c r="V982" s="252"/>
      <c r="W982" s="252"/>
      <c r="X982" s="252"/>
      <c r="Y982" s="252"/>
    </row>
    <row r="983" spans="1:25" x14ac:dyDescent="0.2">
      <c r="A983" s="252"/>
      <c r="B983" s="252"/>
      <c r="C983" s="252"/>
      <c r="D983" s="252"/>
      <c r="E983" s="252"/>
      <c r="F983" s="252"/>
      <c r="G983" s="252"/>
      <c r="H983" s="252"/>
      <c r="I983" s="252"/>
      <c r="J983" s="252"/>
      <c r="K983" s="252"/>
      <c r="L983" s="252"/>
      <c r="M983" s="252"/>
      <c r="N983" s="252"/>
      <c r="O983" s="252"/>
      <c r="P983" s="252"/>
      <c r="Q983" s="252"/>
      <c r="R983" s="252"/>
      <c r="S983" s="252"/>
      <c r="T983" s="252"/>
      <c r="U983" s="252"/>
      <c r="V983" s="252"/>
      <c r="W983" s="252"/>
      <c r="X983" s="252"/>
      <c r="Y983" s="252"/>
    </row>
    <row r="984" spans="1:25" x14ac:dyDescent="0.2">
      <c r="A984" s="252"/>
      <c r="B984" s="252"/>
      <c r="C984" s="252"/>
      <c r="D984" s="252"/>
      <c r="E984" s="252"/>
      <c r="F984" s="252"/>
      <c r="G984" s="252"/>
      <c r="H984" s="252"/>
      <c r="I984" s="252"/>
      <c r="J984" s="252"/>
      <c r="K984" s="252"/>
      <c r="L984" s="252"/>
      <c r="M984" s="252"/>
      <c r="N984" s="252"/>
      <c r="O984" s="252"/>
      <c r="P984" s="252"/>
      <c r="Q984" s="252"/>
      <c r="R984" s="252"/>
      <c r="S984" s="252"/>
      <c r="T984" s="252"/>
      <c r="U984" s="252"/>
      <c r="V984" s="252"/>
      <c r="W984" s="252"/>
      <c r="X984" s="252"/>
      <c r="Y984" s="252"/>
    </row>
    <row r="985" spans="1:25" x14ac:dyDescent="0.2">
      <c r="A985" s="252"/>
      <c r="B985" s="252"/>
      <c r="C985" s="252"/>
      <c r="D985" s="252"/>
      <c r="E985" s="252"/>
      <c r="F985" s="252"/>
      <c r="G985" s="252"/>
      <c r="H985" s="252"/>
      <c r="I985" s="252"/>
      <c r="J985" s="252"/>
      <c r="K985" s="252"/>
      <c r="L985" s="252"/>
      <c r="M985" s="252"/>
      <c r="N985" s="252"/>
      <c r="O985" s="252"/>
      <c r="P985" s="252"/>
      <c r="Q985" s="252"/>
      <c r="R985" s="252"/>
      <c r="S985" s="252"/>
      <c r="T985" s="252"/>
      <c r="U985" s="252"/>
      <c r="V985" s="252"/>
      <c r="W985" s="252"/>
      <c r="X985" s="252"/>
      <c r="Y985" s="252"/>
    </row>
    <row r="986" spans="1:25" x14ac:dyDescent="0.2">
      <c r="A986" s="252"/>
      <c r="B986" s="252"/>
      <c r="C986" s="252"/>
      <c r="D986" s="252"/>
      <c r="E986" s="252"/>
      <c r="F986" s="252"/>
      <c r="G986" s="252"/>
      <c r="H986" s="252"/>
      <c r="I986" s="252"/>
      <c r="J986" s="252"/>
      <c r="K986" s="252"/>
      <c r="L986" s="252"/>
      <c r="M986" s="252"/>
      <c r="N986" s="252"/>
      <c r="O986" s="252"/>
      <c r="P986" s="252"/>
      <c r="Q986" s="252"/>
      <c r="R986" s="252"/>
      <c r="S986" s="252"/>
      <c r="T986" s="252"/>
      <c r="U986" s="252"/>
      <c r="V986" s="252"/>
      <c r="W986" s="252"/>
      <c r="X986" s="252"/>
      <c r="Y986" s="252"/>
    </row>
    <row r="987" spans="1:25" x14ac:dyDescent="0.2">
      <c r="A987" s="252"/>
      <c r="B987" s="252"/>
      <c r="C987" s="252"/>
      <c r="D987" s="252"/>
      <c r="E987" s="252"/>
      <c r="F987" s="252"/>
      <c r="G987" s="252"/>
      <c r="H987" s="252"/>
      <c r="I987" s="252"/>
      <c r="J987" s="252"/>
      <c r="K987" s="252"/>
      <c r="L987" s="252"/>
      <c r="M987" s="252"/>
      <c r="N987" s="252"/>
      <c r="O987" s="252"/>
      <c r="P987" s="252"/>
      <c r="Q987" s="252"/>
      <c r="R987" s="252"/>
      <c r="S987" s="252"/>
      <c r="T987" s="252"/>
      <c r="U987" s="252"/>
      <c r="V987" s="252"/>
      <c r="W987" s="252"/>
      <c r="X987" s="252"/>
      <c r="Y987" s="252"/>
    </row>
    <row r="988" spans="1:25" x14ac:dyDescent="0.2">
      <c r="A988" s="252"/>
      <c r="B988" s="252"/>
      <c r="C988" s="252"/>
      <c r="D988" s="252"/>
      <c r="E988" s="252"/>
      <c r="F988" s="252"/>
      <c r="G988" s="252"/>
      <c r="H988" s="252"/>
      <c r="I988" s="252"/>
      <c r="J988" s="252"/>
      <c r="K988" s="252"/>
      <c r="L988" s="252"/>
      <c r="M988" s="252"/>
      <c r="N988" s="252"/>
      <c r="O988" s="252"/>
      <c r="P988" s="252"/>
      <c r="Q988" s="252"/>
      <c r="R988" s="252"/>
      <c r="S988" s="252"/>
      <c r="T988" s="252"/>
      <c r="U988" s="252"/>
      <c r="V988" s="252"/>
      <c r="W988" s="252"/>
      <c r="X988" s="252"/>
      <c r="Y988" s="252"/>
    </row>
    <row r="989" spans="1:25" x14ac:dyDescent="0.2">
      <c r="A989" s="252"/>
      <c r="B989" s="252"/>
      <c r="C989" s="252"/>
      <c r="D989" s="252"/>
      <c r="E989" s="252"/>
      <c r="F989" s="252"/>
      <c r="G989" s="252"/>
      <c r="H989" s="252"/>
      <c r="I989" s="252"/>
      <c r="J989" s="252"/>
      <c r="K989" s="252"/>
      <c r="L989" s="252"/>
      <c r="M989" s="252"/>
      <c r="N989" s="252"/>
      <c r="O989" s="252"/>
      <c r="P989" s="252"/>
      <c r="Q989" s="252"/>
      <c r="R989" s="252"/>
      <c r="S989" s="252"/>
      <c r="T989" s="252"/>
      <c r="U989" s="252"/>
      <c r="V989" s="252"/>
      <c r="W989" s="252"/>
      <c r="X989" s="252"/>
      <c r="Y989" s="252"/>
    </row>
    <row r="990" spans="1:25" x14ac:dyDescent="0.2">
      <c r="A990" s="252"/>
      <c r="B990" s="252"/>
      <c r="C990" s="252"/>
      <c r="D990" s="252"/>
      <c r="E990" s="252"/>
      <c r="F990" s="252"/>
      <c r="G990" s="252"/>
      <c r="H990" s="252"/>
      <c r="I990" s="252"/>
      <c r="J990" s="252"/>
      <c r="K990" s="252"/>
      <c r="L990" s="252"/>
      <c r="M990" s="252"/>
      <c r="N990" s="252"/>
      <c r="O990" s="252"/>
      <c r="P990" s="252"/>
      <c r="Q990" s="252"/>
      <c r="R990" s="252"/>
      <c r="S990" s="252"/>
      <c r="T990" s="252"/>
      <c r="U990" s="252"/>
      <c r="V990" s="252"/>
      <c r="W990" s="252"/>
      <c r="X990" s="252"/>
      <c r="Y990" s="252"/>
    </row>
    <row r="991" spans="1:25" x14ac:dyDescent="0.2">
      <c r="A991" s="252"/>
      <c r="B991" s="252"/>
      <c r="C991" s="252"/>
      <c r="D991" s="252"/>
      <c r="E991" s="252"/>
      <c r="F991" s="252"/>
      <c r="G991" s="252"/>
      <c r="H991" s="252"/>
      <c r="I991" s="252"/>
      <c r="J991" s="252"/>
      <c r="K991" s="252"/>
      <c r="L991" s="252"/>
      <c r="M991" s="252"/>
      <c r="N991" s="252"/>
      <c r="O991" s="252"/>
      <c r="P991" s="252"/>
      <c r="Q991" s="252"/>
      <c r="R991" s="252"/>
      <c r="S991" s="252"/>
      <c r="T991" s="252"/>
      <c r="U991" s="252"/>
      <c r="V991" s="252"/>
      <c r="W991" s="252"/>
      <c r="X991" s="252"/>
      <c r="Y991" s="252"/>
    </row>
    <row r="992" spans="1:25" x14ac:dyDescent="0.2">
      <c r="A992" s="252"/>
      <c r="B992" s="252"/>
      <c r="C992" s="252"/>
      <c r="D992" s="252"/>
      <c r="E992" s="252"/>
      <c r="F992" s="252"/>
      <c r="G992" s="252"/>
      <c r="H992" s="252"/>
      <c r="I992" s="252"/>
      <c r="J992" s="252"/>
      <c r="K992" s="252"/>
      <c r="L992" s="252"/>
      <c r="M992" s="252"/>
      <c r="N992" s="252"/>
      <c r="O992" s="252"/>
      <c r="P992" s="252"/>
      <c r="Q992" s="252"/>
      <c r="R992" s="252"/>
      <c r="S992" s="252"/>
      <c r="T992" s="252"/>
      <c r="U992" s="252"/>
      <c r="V992" s="252"/>
      <c r="W992" s="252"/>
      <c r="X992" s="252"/>
      <c r="Y992" s="252"/>
    </row>
    <row r="993" spans="1:25" x14ac:dyDescent="0.2">
      <c r="A993" s="252"/>
      <c r="B993" s="252"/>
      <c r="C993" s="252"/>
      <c r="D993" s="252"/>
      <c r="E993" s="252"/>
      <c r="F993" s="252"/>
      <c r="G993" s="252"/>
      <c r="H993" s="252"/>
      <c r="I993" s="252"/>
      <c r="J993" s="252"/>
      <c r="K993" s="252"/>
      <c r="L993" s="252"/>
      <c r="M993" s="252"/>
      <c r="N993" s="252"/>
      <c r="O993" s="252"/>
      <c r="P993" s="252"/>
      <c r="Q993" s="252"/>
      <c r="R993" s="252"/>
      <c r="S993" s="252"/>
      <c r="T993" s="252"/>
      <c r="U993" s="252"/>
      <c r="V993" s="252"/>
      <c r="W993" s="252"/>
      <c r="X993" s="252"/>
      <c r="Y993" s="252"/>
    </row>
    <row r="994" spans="1:25" x14ac:dyDescent="0.2">
      <c r="A994" s="252"/>
      <c r="B994" s="252"/>
      <c r="C994" s="252"/>
      <c r="D994" s="252"/>
      <c r="E994" s="252"/>
      <c r="F994" s="252"/>
      <c r="G994" s="252"/>
      <c r="H994" s="252"/>
      <c r="I994" s="252"/>
      <c r="J994" s="252"/>
      <c r="K994" s="252"/>
      <c r="L994" s="252"/>
      <c r="M994" s="252"/>
      <c r="N994" s="252"/>
      <c r="O994" s="252"/>
      <c r="P994" s="252"/>
      <c r="Q994" s="252"/>
      <c r="R994" s="252"/>
      <c r="S994" s="252"/>
      <c r="T994" s="252"/>
      <c r="U994" s="252"/>
      <c r="V994" s="252"/>
      <c r="W994" s="252"/>
      <c r="X994" s="252"/>
      <c r="Y994" s="252"/>
    </row>
  </sheetData>
  <mergeCells count="26">
    <mergeCell ref="K44:M44"/>
    <mergeCell ref="B31:D31"/>
    <mergeCell ref="B32:E32"/>
    <mergeCell ref="G32:H32"/>
    <mergeCell ref="B34:I34"/>
    <mergeCell ref="B35:I35"/>
    <mergeCell ref="B36:I36"/>
    <mergeCell ref="B43:E43"/>
    <mergeCell ref="B44:E44"/>
    <mergeCell ref="B10:I10"/>
    <mergeCell ref="B11:I11"/>
    <mergeCell ref="K22:M22"/>
    <mergeCell ref="K27:M27"/>
    <mergeCell ref="K42:M42"/>
    <mergeCell ref="B19:D19"/>
    <mergeCell ref="B20:E20"/>
    <mergeCell ref="G20:H20"/>
    <mergeCell ref="B21:I21"/>
    <mergeCell ref="B22:I22"/>
    <mergeCell ref="B23:I23"/>
    <mergeCell ref="B24:I24"/>
    <mergeCell ref="B2:I2"/>
    <mergeCell ref="B3:I3"/>
    <mergeCell ref="C7:G7"/>
    <mergeCell ref="B8:I8"/>
    <mergeCell ref="B9:I9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0"/>
  <sheetViews>
    <sheetView workbookViewId="0"/>
  </sheetViews>
  <sheetFormatPr defaultColWidth="12.5703125" defaultRowHeight="15.75" customHeight="1" x14ac:dyDescent="0.2"/>
  <cols>
    <col min="5" max="5" width="17.85546875" customWidth="1"/>
    <col min="6" max="6" width="11.7109375" customWidth="1"/>
    <col min="7" max="7" width="17.140625" customWidth="1"/>
  </cols>
  <sheetData>
    <row r="1" spans="1:26" x14ac:dyDescent="0.2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15.75" customHeight="1" x14ac:dyDescent="0.25">
      <c r="A2" s="270"/>
      <c r="B2" s="366" t="s">
        <v>532</v>
      </c>
      <c r="C2" s="292"/>
      <c r="D2" s="292"/>
      <c r="E2" s="292"/>
      <c r="F2" s="292"/>
      <c r="G2" s="292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ht="15.75" customHeight="1" x14ac:dyDescent="0.25">
      <c r="A3" s="270"/>
      <c r="B3" s="271"/>
      <c r="C3" s="271"/>
      <c r="D3" s="271"/>
      <c r="E3" s="271"/>
      <c r="F3" s="271"/>
      <c r="G3" s="271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ht="15.75" customHeight="1" x14ac:dyDescent="0.25">
      <c r="A4" s="270"/>
      <c r="B4" s="367" t="s">
        <v>533</v>
      </c>
      <c r="C4" s="285"/>
      <c r="D4" s="285"/>
      <c r="E4" s="285"/>
      <c r="F4" s="285"/>
      <c r="G4" s="286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pans="1:26" ht="15.75" customHeight="1" x14ac:dyDescent="0.25">
      <c r="A5" s="270"/>
      <c r="B5" s="272" t="s">
        <v>99</v>
      </c>
      <c r="C5" s="272" t="s">
        <v>534</v>
      </c>
      <c r="D5" s="272" t="s">
        <v>535</v>
      </c>
      <c r="E5" s="272" t="s">
        <v>536</v>
      </c>
      <c r="F5" s="272" t="s">
        <v>537</v>
      </c>
      <c r="G5" s="272" t="s">
        <v>538</v>
      </c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</row>
    <row r="6" spans="1:26" ht="15.75" customHeight="1" x14ac:dyDescent="0.25">
      <c r="A6" s="270"/>
      <c r="B6" s="273">
        <v>1</v>
      </c>
      <c r="C6" s="273" t="s">
        <v>539</v>
      </c>
      <c r="D6" s="273" t="s">
        <v>540</v>
      </c>
      <c r="E6" s="274">
        <v>1</v>
      </c>
      <c r="F6" s="275">
        <v>29.5</v>
      </c>
      <c r="G6" s="276">
        <f t="shared" ref="G6:G11" si="0">E6*F6</f>
        <v>29.5</v>
      </c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</row>
    <row r="7" spans="1:26" ht="15.75" customHeight="1" x14ac:dyDescent="0.25">
      <c r="A7" s="270"/>
      <c r="B7" s="273">
        <v>2</v>
      </c>
      <c r="C7" s="273" t="s">
        <v>541</v>
      </c>
      <c r="D7" s="273" t="s">
        <v>540</v>
      </c>
      <c r="E7" s="273">
        <v>2</v>
      </c>
      <c r="F7" s="275">
        <v>7.2</v>
      </c>
      <c r="G7" s="276">
        <f t="shared" si="0"/>
        <v>14.4</v>
      </c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</row>
    <row r="8" spans="1:26" ht="15.75" customHeight="1" x14ac:dyDescent="0.25">
      <c r="A8" s="270"/>
      <c r="B8" s="273">
        <v>3</v>
      </c>
      <c r="C8" s="273" t="s">
        <v>542</v>
      </c>
      <c r="D8" s="273" t="s">
        <v>543</v>
      </c>
      <c r="E8" s="273">
        <v>2</v>
      </c>
      <c r="F8" s="275">
        <v>14.77</v>
      </c>
      <c r="G8" s="276">
        <f t="shared" si="0"/>
        <v>29.54</v>
      </c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</row>
    <row r="9" spans="1:26" ht="15.75" customHeight="1" x14ac:dyDescent="0.25">
      <c r="A9" s="270"/>
      <c r="B9" s="273">
        <v>4</v>
      </c>
      <c r="C9" s="273" t="s">
        <v>544</v>
      </c>
      <c r="D9" s="273" t="s">
        <v>543</v>
      </c>
      <c r="E9" s="273">
        <v>2</v>
      </c>
      <c r="F9" s="275">
        <v>17.78</v>
      </c>
      <c r="G9" s="276">
        <f t="shared" si="0"/>
        <v>35.56</v>
      </c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</row>
    <row r="10" spans="1:26" ht="15.75" customHeight="1" x14ac:dyDescent="0.25">
      <c r="A10" s="270"/>
      <c r="B10" s="273">
        <v>5</v>
      </c>
      <c r="C10" s="274" t="s">
        <v>545</v>
      </c>
      <c r="D10" s="273" t="s">
        <v>540</v>
      </c>
      <c r="E10" s="274">
        <v>12</v>
      </c>
      <c r="F10" s="275">
        <v>2.95</v>
      </c>
      <c r="G10" s="276">
        <f t="shared" si="0"/>
        <v>35.400000000000006</v>
      </c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</row>
    <row r="11" spans="1:26" ht="15.75" customHeight="1" x14ac:dyDescent="0.25">
      <c r="A11" s="270"/>
      <c r="B11" s="273">
        <v>6</v>
      </c>
      <c r="C11" s="273" t="s">
        <v>546</v>
      </c>
      <c r="D11" s="273" t="s">
        <v>543</v>
      </c>
      <c r="E11" s="273">
        <v>2</v>
      </c>
      <c r="F11" s="275">
        <v>2.5499999999999998</v>
      </c>
      <c r="G11" s="276">
        <f t="shared" si="0"/>
        <v>5.0999999999999996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</row>
    <row r="12" spans="1:26" ht="15.75" customHeight="1" x14ac:dyDescent="0.25">
      <c r="A12" s="270"/>
      <c r="B12" s="368"/>
      <c r="C12" s="306"/>
      <c r="D12" s="306"/>
      <c r="E12" s="307"/>
      <c r="F12" s="277" t="s">
        <v>547</v>
      </c>
      <c r="G12" s="278">
        <f>SUM(G6:G11)</f>
        <v>149.5</v>
      </c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</row>
    <row r="13" spans="1:26" ht="15.75" customHeight="1" x14ac:dyDescent="0.25">
      <c r="A13" s="270"/>
      <c r="B13" s="308"/>
      <c r="C13" s="309"/>
      <c r="D13" s="309"/>
      <c r="E13" s="310"/>
      <c r="F13" s="277" t="s">
        <v>548</v>
      </c>
      <c r="G13" s="278">
        <f>ROUND(G12/12,2)</f>
        <v>12.46</v>
      </c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</row>
    <row r="14" spans="1:26" x14ac:dyDescent="0.2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</row>
    <row r="15" spans="1:26" x14ac:dyDescent="0.2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</row>
    <row r="16" spans="1:26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</row>
    <row r="17" spans="1:26" ht="15.75" customHeight="1" x14ac:dyDescent="0.25">
      <c r="A17" s="270"/>
      <c r="B17" s="369" t="s">
        <v>549</v>
      </c>
      <c r="C17" s="292"/>
      <c r="D17" s="292"/>
      <c r="E17" s="292"/>
      <c r="F17" s="292"/>
      <c r="G17" s="292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</row>
    <row r="18" spans="1:26" ht="15.75" customHeight="1" x14ac:dyDescent="0.25">
      <c r="A18" s="270"/>
      <c r="B18" s="271"/>
      <c r="C18" s="271"/>
      <c r="D18" s="271"/>
      <c r="E18" s="271"/>
      <c r="F18" s="271"/>
      <c r="G18" s="271"/>
      <c r="H18" s="270"/>
      <c r="I18" s="270"/>
      <c r="J18" s="279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</row>
    <row r="19" spans="1:26" ht="15.75" customHeight="1" x14ac:dyDescent="0.25">
      <c r="A19" s="270"/>
      <c r="B19" s="370" t="s">
        <v>550</v>
      </c>
      <c r="C19" s="285"/>
      <c r="D19" s="285"/>
      <c r="E19" s="285"/>
      <c r="F19" s="285"/>
      <c r="G19" s="286"/>
      <c r="H19" s="270"/>
      <c r="I19" s="270"/>
      <c r="J19" s="279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</row>
    <row r="20" spans="1:26" ht="15.75" customHeight="1" x14ac:dyDescent="0.25">
      <c r="A20" s="270"/>
      <c r="B20" s="272" t="s">
        <v>99</v>
      </c>
      <c r="C20" s="272" t="s">
        <v>534</v>
      </c>
      <c r="D20" s="272" t="s">
        <v>535</v>
      </c>
      <c r="E20" s="272" t="s">
        <v>536</v>
      </c>
      <c r="F20" s="272" t="s">
        <v>537</v>
      </c>
      <c r="G20" s="272" t="s">
        <v>538</v>
      </c>
      <c r="H20" s="270"/>
      <c r="I20" s="270"/>
      <c r="J20" s="279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pans="1:26" ht="15.75" customHeight="1" x14ac:dyDescent="0.25">
      <c r="A21" s="270"/>
      <c r="B21" s="274">
        <v>7</v>
      </c>
      <c r="C21" s="274" t="s">
        <v>551</v>
      </c>
      <c r="D21" s="273" t="s">
        <v>543</v>
      </c>
      <c r="E21" s="273">
        <v>1</v>
      </c>
      <c r="F21" s="275">
        <v>392.54</v>
      </c>
      <c r="G21" s="276">
        <f>E21*F21</f>
        <v>392.54</v>
      </c>
      <c r="H21" s="270"/>
      <c r="I21" s="270"/>
      <c r="J21" s="279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</row>
    <row r="22" spans="1:26" ht="15.75" customHeight="1" x14ac:dyDescent="0.25">
      <c r="A22" s="270"/>
      <c r="B22" s="371"/>
      <c r="C22" s="292"/>
      <c r="D22" s="292"/>
      <c r="E22" s="292"/>
      <c r="F22" s="277" t="s">
        <v>547</v>
      </c>
      <c r="G22" s="278">
        <f>SUM(G21)</f>
        <v>392.54</v>
      </c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</row>
    <row r="23" spans="1:26" ht="15.75" customHeight="1" x14ac:dyDescent="0.25">
      <c r="A23" s="270"/>
      <c r="B23" s="292"/>
      <c r="C23" s="292"/>
      <c r="D23" s="292"/>
      <c r="E23" s="292"/>
      <c r="F23" s="280" t="s">
        <v>552</v>
      </c>
      <c r="G23" s="278">
        <f>ROUND(G22/12,2)/4</f>
        <v>8.1775000000000002</v>
      </c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</row>
    <row r="24" spans="1:26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</row>
    <row r="25" spans="1:26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</row>
    <row r="26" spans="1:26" x14ac:dyDescent="0.2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</row>
    <row r="27" spans="1:26" x14ac:dyDescent="0.2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</row>
    <row r="28" spans="1:26" x14ac:dyDescent="0.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</row>
    <row r="29" spans="1:26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</row>
    <row r="30" spans="1:26" ht="12.75" x14ac:dyDescent="0.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</row>
    <row r="31" spans="1:26" ht="12.75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</row>
    <row r="32" spans="1:26" ht="12.75" x14ac:dyDescent="0.2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</row>
    <row r="33" spans="1:26" ht="12.75" x14ac:dyDescent="0.2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</row>
    <row r="34" spans="1:26" ht="12.75" x14ac:dyDescent="0.2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pans="1:26" ht="12.75" x14ac:dyDescent="0.2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pans="1:26" ht="12.75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</row>
    <row r="37" spans="1:26" ht="12.75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</row>
    <row r="38" spans="1:26" ht="12.75" x14ac:dyDescent="0.2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</row>
    <row r="39" spans="1:26" ht="12.75" x14ac:dyDescent="0.2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</row>
    <row r="40" spans="1:26" ht="12.75" x14ac:dyDescent="0.2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</row>
    <row r="41" spans="1:26" ht="12.75" x14ac:dyDescent="0.2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</row>
    <row r="42" spans="1:26" ht="12.75" x14ac:dyDescent="0.2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</row>
    <row r="43" spans="1:26" ht="12.75" x14ac:dyDescent="0.2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</row>
    <row r="44" spans="1:26" ht="12.75" x14ac:dyDescent="0.2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</row>
    <row r="45" spans="1:26" ht="12.75" x14ac:dyDescent="0.2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</row>
    <row r="46" spans="1:26" ht="12.75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</row>
    <row r="47" spans="1:26" ht="12.75" x14ac:dyDescent="0.2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</row>
    <row r="48" spans="1:26" ht="12.75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</row>
    <row r="49" spans="1:26" ht="12.75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</row>
    <row r="50" spans="1:26" ht="12.75" x14ac:dyDescent="0.2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</row>
    <row r="51" spans="1:26" ht="12.75" x14ac:dyDescent="0.2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</row>
    <row r="52" spans="1:26" ht="12.75" x14ac:dyDescent="0.2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</row>
    <row r="53" spans="1:26" ht="12.75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</row>
    <row r="54" spans="1:26" ht="12.75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</row>
    <row r="55" spans="1:26" ht="12.75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</row>
    <row r="56" spans="1:26" ht="12.75" x14ac:dyDescent="0.2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</row>
    <row r="57" spans="1:26" ht="12.75" x14ac:dyDescent="0.2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</row>
    <row r="58" spans="1:26" ht="12.75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</row>
    <row r="59" spans="1:26" ht="12.75" x14ac:dyDescent="0.2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</row>
    <row r="60" spans="1:26" ht="12.75" x14ac:dyDescent="0.2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</row>
    <row r="61" spans="1:26" ht="12.75" x14ac:dyDescent="0.2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</row>
    <row r="62" spans="1:26" ht="12.75" x14ac:dyDescent="0.2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pans="1:26" ht="12.75" x14ac:dyDescent="0.2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</row>
    <row r="64" spans="1:26" ht="12.75" x14ac:dyDescent="0.2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</row>
    <row r="65" spans="1:26" ht="12.75" x14ac:dyDescent="0.2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</row>
    <row r="66" spans="1:26" ht="12.75" x14ac:dyDescent="0.2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</row>
    <row r="67" spans="1:26" ht="12.75" x14ac:dyDescent="0.2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</row>
    <row r="68" spans="1:26" ht="12.75" x14ac:dyDescent="0.2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</row>
    <row r="69" spans="1:26" ht="12.75" x14ac:dyDescent="0.2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</row>
    <row r="70" spans="1:26" ht="12.75" x14ac:dyDescent="0.2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</row>
    <row r="71" spans="1:26" ht="12.75" x14ac:dyDescent="0.2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</row>
    <row r="72" spans="1:26" ht="12.75" x14ac:dyDescent="0.2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</row>
    <row r="73" spans="1:26" ht="12.75" x14ac:dyDescent="0.2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</row>
    <row r="74" spans="1:26" ht="12.75" x14ac:dyDescent="0.2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</row>
    <row r="75" spans="1:26" ht="12.75" x14ac:dyDescent="0.2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</row>
    <row r="76" spans="1:26" ht="12.75" x14ac:dyDescent="0.2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</row>
    <row r="77" spans="1:26" ht="12.75" x14ac:dyDescent="0.2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</row>
    <row r="78" spans="1:26" ht="12.75" x14ac:dyDescent="0.2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</row>
    <row r="79" spans="1:26" ht="12.75" x14ac:dyDescent="0.2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</row>
    <row r="80" spans="1:26" ht="12.75" x14ac:dyDescent="0.2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</row>
    <row r="81" spans="1:26" ht="12.75" x14ac:dyDescent="0.2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</row>
    <row r="82" spans="1:26" ht="12.75" x14ac:dyDescent="0.2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</row>
    <row r="83" spans="1:26" ht="12.75" x14ac:dyDescent="0.2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</row>
    <row r="84" spans="1:26" ht="12.75" x14ac:dyDescent="0.2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</row>
    <row r="85" spans="1:26" ht="12.75" x14ac:dyDescent="0.2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</row>
    <row r="86" spans="1:26" ht="12.75" x14ac:dyDescent="0.2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</row>
    <row r="87" spans="1:26" ht="12.75" x14ac:dyDescent="0.2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</row>
    <row r="88" spans="1:26" ht="12.75" x14ac:dyDescent="0.2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</row>
    <row r="89" spans="1:26" ht="12.75" x14ac:dyDescent="0.2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</row>
    <row r="90" spans="1:26" ht="12.75" x14ac:dyDescent="0.2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</row>
    <row r="91" spans="1:26" ht="12.75" x14ac:dyDescent="0.2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</row>
    <row r="92" spans="1:26" ht="12.75" x14ac:dyDescent="0.2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</row>
    <row r="93" spans="1:26" ht="12.75" x14ac:dyDescent="0.2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</row>
    <row r="94" spans="1:26" ht="12.75" x14ac:dyDescent="0.2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</row>
    <row r="95" spans="1:26" ht="12.75" x14ac:dyDescent="0.2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</row>
    <row r="96" spans="1:26" ht="12.75" x14ac:dyDescent="0.2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</row>
    <row r="97" spans="1:26" ht="12.75" x14ac:dyDescent="0.2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</row>
    <row r="98" spans="1:26" ht="12.75" x14ac:dyDescent="0.2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</row>
    <row r="99" spans="1:26" ht="12.75" x14ac:dyDescent="0.2">
      <c r="A99" s="270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</row>
    <row r="100" spans="1:26" ht="12.75" x14ac:dyDescent="0.2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</row>
    <row r="101" spans="1:26" ht="12.75" x14ac:dyDescent="0.2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</row>
    <row r="102" spans="1:26" ht="12.75" x14ac:dyDescent="0.2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</row>
    <row r="103" spans="1:26" ht="12.75" x14ac:dyDescent="0.2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</row>
    <row r="104" spans="1:26" ht="12.75" x14ac:dyDescent="0.2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</row>
    <row r="105" spans="1:26" ht="12.75" x14ac:dyDescent="0.2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</row>
    <row r="106" spans="1:26" ht="12.75" x14ac:dyDescent="0.2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</row>
    <row r="107" spans="1:26" ht="12.75" x14ac:dyDescent="0.2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</row>
    <row r="108" spans="1:26" ht="12.75" x14ac:dyDescent="0.2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</row>
    <row r="109" spans="1:26" ht="12.75" x14ac:dyDescent="0.2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</row>
    <row r="110" spans="1:26" ht="12.75" x14ac:dyDescent="0.2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</row>
    <row r="111" spans="1:26" ht="12.75" x14ac:dyDescent="0.2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</row>
    <row r="112" spans="1:26" ht="12.75" x14ac:dyDescent="0.2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</row>
    <row r="113" spans="1:26" ht="12.75" x14ac:dyDescent="0.2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</row>
    <row r="114" spans="1:26" ht="12.75" x14ac:dyDescent="0.2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</row>
    <row r="115" spans="1:26" ht="12.75" x14ac:dyDescent="0.2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</row>
    <row r="116" spans="1:26" ht="12.75" x14ac:dyDescent="0.2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</row>
    <row r="117" spans="1:26" ht="12.75" x14ac:dyDescent="0.2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</row>
    <row r="118" spans="1:26" ht="12.75" x14ac:dyDescent="0.2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</row>
    <row r="119" spans="1:26" ht="12.75" x14ac:dyDescent="0.2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</row>
    <row r="120" spans="1:26" ht="12.75" x14ac:dyDescent="0.2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</row>
    <row r="121" spans="1:26" ht="12.75" x14ac:dyDescent="0.2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</row>
    <row r="122" spans="1:26" ht="12.75" x14ac:dyDescent="0.2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</row>
    <row r="123" spans="1:26" ht="12.75" x14ac:dyDescent="0.2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</row>
    <row r="124" spans="1:26" ht="12.75" x14ac:dyDescent="0.2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</row>
    <row r="125" spans="1:26" ht="12.75" x14ac:dyDescent="0.2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</row>
    <row r="126" spans="1:26" ht="12.75" x14ac:dyDescent="0.2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</row>
    <row r="127" spans="1:26" ht="12.75" x14ac:dyDescent="0.2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</row>
    <row r="128" spans="1:26" ht="12.75" x14ac:dyDescent="0.2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</row>
    <row r="129" spans="1:26" ht="12.75" x14ac:dyDescent="0.2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</row>
    <row r="130" spans="1:26" ht="12.75" x14ac:dyDescent="0.2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</row>
    <row r="131" spans="1:26" ht="12.75" x14ac:dyDescent="0.2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</row>
    <row r="132" spans="1:26" ht="12.75" x14ac:dyDescent="0.2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</row>
    <row r="133" spans="1:26" ht="12.75" x14ac:dyDescent="0.2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</row>
    <row r="134" spans="1:26" ht="12.75" x14ac:dyDescent="0.2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</row>
    <row r="135" spans="1:26" ht="12.75" x14ac:dyDescent="0.2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</row>
    <row r="136" spans="1:26" ht="12.75" x14ac:dyDescent="0.2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</row>
    <row r="137" spans="1:26" ht="12.75" x14ac:dyDescent="0.2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</row>
    <row r="138" spans="1:26" ht="12.75" x14ac:dyDescent="0.2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</row>
    <row r="139" spans="1:26" ht="12.75" x14ac:dyDescent="0.2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</row>
    <row r="140" spans="1:26" ht="12.75" x14ac:dyDescent="0.2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</row>
    <row r="141" spans="1:26" ht="12.75" x14ac:dyDescent="0.2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</row>
    <row r="142" spans="1:26" ht="12.75" x14ac:dyDescent="0.2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</row>
    <row r="143" spans="1:26" ht="12.75" x14ac:dyDescent="0.2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</row>
    <row r="144" spans="1:26" ht="12.75" x14ac:dyDescent="0.2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</row>
    <row r="145" spans="1:26" ht="12.75" x14ac:dyDescent="0.2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</row>
    <row r="146" spans="1:26" ht="12.75" x14ac:dyDescent="0.2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</row>
    <row r="147" spans="1:26" ht="12.75" x14ac:dyDescent="0.2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</row>
    <row r="148" spans="1:26" ht="12.75" x14ac:dyDescent="0.2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</row>
    <row r="149" spans="1:26" ht="12.75" x14ac:dyDescent="0.2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</row>
    <row r="150" spans="1:26" ht="12.75" x14ac:dyDescent="0.2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</row>
    <row r="151" spans="1:26" ht="12.75" x14ac:dyDescent="0.2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</row>
    <row r="152" spans="1:26" ht="12.75" x14ac:dyDescent="0.2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</row>
    <row r="153" spans="1:26" ht="12.75" x14ac:dyDescent="0.2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</row>
    <row r="154" spans="1:26" ht="12.75" x14ac:dyDescent="0.2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</row>
    <row r="155" spans="1:26" ht="12.75" x14ac:dyDescent="0.2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</row>
    <row r="156" spans="1:26" ht="12.75" x14ac:dyDescent="0.2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</row>
    <row r="157" spans="1:26" ht="12.75" x14ac:dyDescent="0.2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</row>
    <row r="158" spans="1:26" ht="12.75" x14ac:dyDescent="0.2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</row>
    <row r="159" spans="1:26" ht="12.75" x14ac:dyDescent="0.2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</row>
    <row r="160" spans="1:26" ht="12.75" x14ac:dyDescent="0.2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</row>
    <row r="161" spans="1:26" ht="12.75" x14ac:dyDescent="0.2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</row>
    <row r="162" spans="1:26" ht="12.75" x14ac:dyDescent="0.2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</row>
    <row r="163" spans="1:26" ht="12.75" x14ac:dyDescent="0.2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</row>
    <row r="164" spans="1:26" ht="12.75" x14ac:dyDescent="0.2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</row>
    <row r="165" spans="1:26" ht="12.75" x14ac:dyDescent="0.2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</row>
    <row r="166" spans="1:26" ht="12.75" x14ac:dyDescent="0.2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</row>
    <row r="167" spans="1:26" ht="12.75" x14ac:dyDescent="0.2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</row>
    <row r="168" spans="1:26" ht="12.75" x14ac:dyDescent="0.2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</row>
    <row r="169" spans="1:26" ht="12.75" x14ac:dyDescent="0.2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</row>
    <row r="170" spans="1:26" ht="12.75" x14ac:dyDescent="0.2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</row>
    <row r="171" spans="1:26" ht="12.75" x14ac:dyDescent="0.2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</row>
    <row r="172" spans="1:26" ht="12.75" x14ac:dyDescent="0.2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</row>
    <row r="173" spans="1:26" ht="12.75" x14ac:dyDescent="0.2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</row>
    <row r="174" spans="1:26" ht="12.75" x14ac:dyDescent="0.2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</row>
    <row r="175" spans="1:26" ht="12.75" x14ac:dyDescent="0.2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</row>
    <row r="176" spans="1:26" ht="12.75" x14ac:dyDescent="0.2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</row>
    <row r="177" spans="1:26" ht="12.75" x14ac:dyDescent="0.2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</row>
    <row r="178" spans="1:26" ht="12.75" x14ac:dyDescent="0.2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</row>
    <row r="179" spans="1:26" ht="12.75" x14ac:dyDescent="0.2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</row>
    <row r="180" spans="1:26" ht="12.75" x14ac:dyDescent="0.2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</row>
    <row r="181" spans="1:26" ht="12.75" x14ac:dyDescent="0.2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</row>
    <row r="182" spans="1:26" ht="12.75" x14ac:dyDescent="0.2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</row>
    <row r="183" spans="1:26" ht="12.75" x14ac:dyDescent="0.2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</row>
    <row r="184" spans="1:26" ht="12.75" x14ac:dyDescent="0.2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</row>
    <row r="185" spans="1:26" ht="12.75" x14ac:dyDescent="0.2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</row>
    <row r="186" spans="1:26" ht="12.75" x14ac:dyDescent="0.2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</row>
    <row r="187" spans="1:26" ht="12.75" x14ac:dyDescent="0.2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</row>
    <row r="188" spans="1:26" ht="12.75" x14ac:dyDescent="0.2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</row>
    <row r="189" spans="1:26" ht="12.75" x14ac:dyDescent="0.2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</row>
    <row r="190" spans="1:26" ht="12.75" x14ac:dyDescent="0.2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</row>
    <row r="191" spans="1:26" ht="12.75" x14ac:dyDescent="0.2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</row>
    <row r="192" spans="1:26" ht="12.75" x14ac:dyDescent="0.2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</row>
    <row r="193" spans="1:26" ht="12.75" x14ac:dyDescent="0.2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</row>
    <row r="194" spans="1:26" ht="12.75" x14ac:dyDescent="0.2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</row>
    <row r="195" spans="1:26" ht="12.75" x14ac:dyDescent="0.2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</row>
    <row r="196" spans="1:26" ht="12.75" x14ac:dyDescent="0.2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</row>
    <row r="197" spans="1:26" ht="12.75" x14ac:dyDescent="0.2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</row>
    <row r="198" spans="1:26" ht="12.75" x14ac:dyDescent="0.2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</row>
    <row r="199" spans="1:26" ht="12.75" x14ac:dyDescent="0.2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</row>
    <row r="200" spans="1:26" ht="12.75" x14ac:dyDescent="0.2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</row>
    <row r="201" spans="1:26" ht="12.75" x14ac:dyDescent="0.2">
      <c r="A201" s="270"/>
      <c r="B201" s="270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</row>
    <row r="202" spans="1:26" ht="12.75" x14ac:dyDescent="0.2">
      <c r="A202" s="270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</row>
    <row r="203" spans="1:26" ht="12.75" x14ac:dyDescent="0.2">
      <c r="A203" s="270"/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</row>
    <row r="204" spans="1:26" ht="12.75" x14ac:dyDescent="0.2">
      <c r="A204" s="270"/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</row>
    <row r="205" spans="1:26" ht="12.75" x14ac:dyDescent="0.2">
      <c r="A205" s="270"/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</row>
    <row r="206" spans="1:26" ht="12.75" x14ac:dyDescent="0.2">
      <c r="A206" s="270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</row>
    <row r="207" spans="1:26" ht="12.75" x14ac:dyDescent="0.2">
      <c r="A207" s="270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</row>
    <row r="208" spans="1:26" ht="12.75" x14ac:dyDescent="0.2">
      <c r="A208" s="270"/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</row>
    <row r="209" spans="1:26" ht="12.75" x14ac:dyDescent="0.2">
      <c r="A209" s="270"/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</row>
    <row r="210" spans="1:26" ht="12.75" x14ac:dyDescent="0.2">
      <c r="A210" s="270"/>
      <c r="B210" s="270"/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</row>
    <row r="211" spans="1:26" ht="12.75" x14ac:dyDescent="0.2">
      <c r="A211" s="270"/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</row>
    <row r="212" spans="1:26" ht="12.75" x14ac:dyDescent="0.2">
      <c r="A212" s="270"/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</row>
    <row r="213" spans="1:26" ht="12.75" x14ac:dyDescent="0.2">
      <c r="A213" s="270"/>
      <c r="B213" s="270"/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</row>
    <row r="214" spans="1:26" ht="12.75" x14ac:dyDescent="0.2">
      <c r="A214" s="270"/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</row>
    <row r="215" spans="1:26" ht="12.75" x14ac:dyDescent="0.2">
      <c r="A215" s="270"/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</row>
    <row r="216" spans="1:26" ht="12.75" x14ac:dyDescent="0.2">
      <c r="A216" s="270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</row>
    <row r="217" spans="1:26" ht="12.75" x14ac:dyDescent="0.2">
      <c r="A217" s="270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</row>
    <row r="218" spans="1:26" ht="12.75" x14ac:dyDescent="0.2">
      <c r="A218" s="270"/>
      <c r="B218" s="270"/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</row>
    <row r="219" spans="1:26" ht="12.75" x14ac:dyDescent="0.2">
      <c r="A219" s="270"/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</row>
    <row r="220" spans="1:26" ht="12.75" x14ac:dyDescent="0.2">
      <c r="A220" s="270"/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</row>
    <row r="221" spans="1:26" ht="12.75" x14ac:dyDescent="0.2">
      <c r="A221" s="270"/>
      <c r="B221" s="270"/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</row>
    <row r="222" spans="1:26" ht="12.75" x14ac:dyDescent="0.2">
      <c r="A222" s="270"/>
      <c r="B222" s="270"/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</row>
    <row r="223" spans="1:26" ht="12.75" x14ac:dyDescent="0.2">
      <c r="A223" s="270"/>
      <c r="B223" s="270"/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</row>
    <row r="224" spans="1:26" ht="12.75" x14ac:dyDescent="0.2">
      <c r="A224" s="270"/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</row>
    <row r="225" spans="1:26" ht="12.75" x14ac:dyDescent="0.2">
      <c r="A225" s="270"/>
      <c r="B225" s="270"/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</row>
    <row r="226" spans="1:26" ht="12.75" x14ac:dyDescent="0.2">
      <c r="A226" s="270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</row>
    <row r="227" spans="1:26" ht="12.75" x14ac:dyDescent="0.2">
      <c r="A227" s="270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</row>
    <row r="228" spans="1:26" ht="12.75" x14ac:dyDescent="0.2">
      <c r="A228" s="270"/>
      <c r="B228" s="270"/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</row>
    <row r="229" spans="1:26" ht="12.75" x14ac:dyDescent="0.2">
      <c r="A229" s="270"/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</row>
    <row r="230" spans="1:26" ht="12.75" x14ac:dyDescent="0.2">
      <c r="A230" s="270"/>
      <c r="B230" s="270"/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</row>
    <row r="231" spans="1:26" ht="12.75" x14ac:dyDescent="0.2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</row>
    <row r="232" spans="1:26" ht="12.75" x14ac:dyDescent="0.2">
      <c r="A232" s="270"/>
      <c r="B232" s="270"/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</row>
    <row r="233" spans="1:26" ht="12.75" x14ac:dyDescent="0.2">
      <c r="A233" s="270"/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</row>
    <row r="234" spans="1:26" ht="12.75" x14ac:dyDescent="0.2">
      <c r="A234" s="270"/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</row>
    <row r="235" spans="1:26" ht="12.75" x14ac:dyDescent="0.2">
      <c r="A235" s="270"/>
      <c r="B235" s="270"/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</row>
    <row r="236" spans="1:26" ht="12.75" x14ac:dyDescent="0.2">
      <c r="A236" s="270"/>
      <c r="B236" s="270"/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</row>
    <row r="237" spans="1:26" ht="12.75" x14ac:dyDescent="0.2">
      <c r="A237" s="270"/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</row>
    <row r="238" spans="1:26" ht="12.75" x14ac:dyDescent="0.2">
      <c r="A238" s="270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</row>
    <row r="239" spans="1:26" ht="12.75" x14ac:dyDescent="0.2">
      <c r="A239" s="270"/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</row>
    <row r="240" spans="1:26" ht="12.75" x14ac:dyDescent="0.2">
      <c r="A240" s="270"/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pans="1:26" ht="12.75" x14ac:dyDescent="0.2">
      <c r="A241" s="270"/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pans="1:26" ht="12.75" x14ac:dyDescent="0.2">
      <c r="A242" s="270"/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pans="1:26" ht="12.75" x14ac:dyDescent="0.2">
      <c r="A243" s="270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</row>
    <row r="244" spans="1:26" ht="12.75" x14ac:dyDescent="0.2">
      <c r="A244" s="270"/>
      <c r="B244" s="270"/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</row>
    <row r="245" spans="1:26" ht="12.75" x14ac:dyDescent="0.2">
      <c r="A245" s="270"/>
      <c r="B245" s="270"/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</row>
    <row r="246" spans="1:26" ht="12.75" x14ac:dyDescent="0.2">
      <c r="A246" s="270"/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</row>
    <row r="247" spans="1:26" ht="12.75" x14ac:dyDescent="0.2">
      <c r="A247" s="270"/>
      <c r="B247" s="270"/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</row>
    <row r="248" spans="1:26" ht="12.75" x14ac:dyDescent="0.2">
      <c r="A248" s="270"/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</row>
    <row r="249" spans="1:26" ht="12.75" x14ac:dyDescent="0.2">
      <c r="A249" s="270"/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</row>
    <row r="250" spans="1:26" ht="12.75" x14ac:dyDescent="0.2">
      <c r="A250" s="270"/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</row>
    <row r="251" spans="1:26" ht="12.75" x14ac:dyDescent="0.2">
      <c r="A251" s="270"/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pans="1:26" ht="12.75" x14ac:dyDescent="0.2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pans="1:26" ht="12.75" x14ac:dyDescent="0.2">
      <c r="A253" s="270"/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pans="1:26" ht="12.75" x14ac:dyDescent="0.2">
      <c r="A254" s="270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</row>
    <row r="255" spans="1:26" ht="12.75" x14ac:dyDescent="0.2">
      <c r="A255" s="270"/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</row>
    <row r="256" spans="1:26" ht="12.75" x14ac:dyDescent="0.2">
      <c r="A256" s="270"/>
      <c r="B256" s="270"/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</row>
    <row r="257" spans="1:26" ht="12.75" x14ac:dyDescent="0.2">
      <c r="A257" s="270"/>
      <c r="B257" s="270"/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</row>
    <row r="258" spans="1:26" ht="12.75" x14ac:dyDescent="0.2">
      <c r="A258" s="270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</row>
    <row r="259" spans="1:26" ht="12.75" x14ac:dyDescent="0.2">
      <c r="A259" s="270"/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</row>
    <row r="260" spans="1:26" ht="12.75" x14ac:dyDescent="0.2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</row>
    <row r="261" spans="1:26" ht="12.75" x14ac:dyDescent="0.2">
      <c r="A261" s="270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</row>
    <row r="262" spans="1:26" ht="12.75" x14ac:dyDescent="0.2">
      <c r="A262" s="270"/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</row>
    <row r="263" spans="1:26" ht="12.75" x14ac:dyDescent="0.2">
      <c r="A263" s="270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</row>
    <row r="264" spans="1:26" ht="12.75" x14ac:dyDescent="0.2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</row>
    <row r="265" spans="1:26" ht="12.75" x14ac:dyDescent="0.2">
      <c r="A265" s="270"/>
      <c r="B265" s="270"/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</row>
    <row r="266" spans="1:26" ht="12.75" x14ac:dyDescent="0.2">
      <c r="A266" s="270"/>
      <c r="B266" s="270"/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</row>
    <row r="267" spans="1:26" ht="12.75" x14ac:dyDescent="0.2">
      <c r="A267" s="270"/>
      <c r="B267" s="270"/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</row>
    <row r="268" spans="1:26" ht="12.75" x14ac:dyDescent="0.2">
      <c r="A268" s="270"/>
      <c r="B268" s="270"/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</row>
    <row r="269" spans="1:26" ht="12.75" x14ac:dyDescent="0.2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</row>
    <row r="270" spans="1:26" ht="12.75" x14ac:dyDescent="0.2">
      <c r="A270" s="270"/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</row>
    <row r="271" spans="1:26" ht="12.75" x14ac:dyDescent="0.2">
      <c r="A271" s="270"/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</row>
    <row r="272" spans="1:26" ht="12.75" x14ac:dyDescent="0.2">
      <c r="A272" s="270"/>
      <c r="B272" s="270"/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</row>
    <row r="273" spans="1:26" ht="12.75" x14ac:dyDescent="0.2">
      <c r="A273" s="270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</row>
    <row r="274" spans="1:26" ht="12.75" x14ac:dyDescent="0.2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</row>
    <row r="275" spans="1:26" ht="12.75" x14ac:dyDescent="0.2">
      <c r="A275" s="270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</row>
    <row r="276" spans="1:26" ht="12.75" x14ac:dyDescent="0.2">
      <c r="A276" s="270"/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</row>
    <row r="277" spans="1:26" ht="12.75" x14ac:dyDescent="0.2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</row>
    <row r="278" spans="1:26" ht="12.75" x14ac:dyDescent="0.2">
      <c r="A278" s="270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</row>
    <row r="279" spans="1:26" ht="12.75" x14ac:dyDescent="0.2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</row>
    <row r="280" spans="1:26" ht="12.75" x14ac:dyDescent="0.2">
      <c r="A280" s="270"/>
      <c r="B280" s="270"/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</row>
    <row r="281" spans="1:26" ht="12.75" x14ac:dyDescent="0.2">
      <c r="A281" s="270"/>
      <c r="B281" s="270"/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</row>
    <row r="282" spans="1:26" ht="12.75" x14ac:dyDescent="0.2">
      <c r="A282" s="270"/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</row>
    <row r="283" spans="1:26" ht="12.75" x14ac:dyDescent="0.2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</row>
    <row r="284" spans="1:26" ht="12.75" x14ac:dyDescent="0.2">
      <c r="A284" s="270"/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</row>
    <row r="285" spans="1:26" ht="12.75" x14ac:dyDescent="0.2">
      <c r="A285" s="270"/>
      <c r="B285" s="270"/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</row>
    <row r="286" spans="1:26" ht="12.75" x14ac:dyDescent="0.2">
      <c r="A286" s="270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</row>
    <row r="287" spans="1:26" ht="12.75" x14ac:dyDescent="0.2">
      <c r="A287" s="270"/>
      <c r="B287" s="270"/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</row>
    <row r="288" spans="1:26" ht="12.75" x14ac:dyDescent="0.2">
      <c r="A288" s="270"/>
      <c r="B288" s="270"/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</row>
    <row r="289" spans="1:26" ht="12.75" x14ac:dyDescent="0.2">
      <c r="A289" s="270"/>
      <c r="B289" s="270"/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</row>
    <row r="290" spans="1:26" ht="12.75" x14ac:dyDescent="0.2">
      <c r="A290" s="270"/>
      <c r="B290" s="270"/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</row>
    <row r="291" spans="1:26" ht="12.75" x14ac:dyDescent="0.2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</row>
    <row r="292" spans="1:26" ht="12.75" x14ac:dyDescent="0.2">
      <c r="A292" s="270"/>
      <c r="B292" s="270"/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</row>
    <row r="293" spans="1:26" ht="12.75" x14ac:dyDescent="0.2">
      <c r="A293" s="270"/>
      <c r="B293" s="270"/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</row>
    <row r="294" spans="1:26" ht="12.75" x14ac:dyDescent="0.2">
      <c r="A294" s="270"/>
      <c r="B294" s="270"/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</row>
    <row r="295" spans="1:26" ht="12.75" x14ac:dyDescent="0.2">
      <c r="A295" s="270"/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</row>
    <row r="296" spans="1:26" ht="12.75" x14ac:dyDescent="0.2">
      <c r="A296" s="270"/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</row>
    <row r="297" spans="1:26" ht="12.75" x14ac:dyDescent="0.2">
      <c r="A297" s="270"/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</row>
    <row r="298" spans="1:26" ht="12.75" x14ac:dyDescent="0.2">
      <c r="A298" s="270"/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</row>
    <row r="299" spans="1:26" ht="12.75" x14ac:dyDescent="0.2">
      <c r="A299" s="270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</row>
    <row r="300" spans="1:26" ht="12.75" x14ac:dyDescent="0.2">
      <c r="A300" s="270"/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</row>
    <row r="301" spans="1:26" ht="12.75" x14ac:dyDescent="0.2">
      <c r="A301" s="270"/>
      <c r="B301" s="270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</row>
    <row r="302" spans="1:26" ht="12.75" x14ac:dyDescent="0.2">
      <c r="A302" s="270"/>
      <c r="B302" s="270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</row>
    <row r="303" spans="1:26" ht="12.75" x14ac:dyDescent="0.2">
      <c r="A303" s="270"/>
      <c r="B303" s="270"/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</row>
    <row r="304" spans="1:26" ht="12.75" x14ac:dyDescent="0.2">
      <c r="A304" s="270"/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</row>
    <row r="305" spans="1:26" ht="12.75" x14ac:dyDescent="0.2">
      <c r="A305" s="270"/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</row>
    <row r="306" spans="1:26" ht="12.75" x14ac:dyDescent="0.2">
      <c r="A306" s="270"/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</row>
    <row r="307" spans="1:26" ht="12.75" x14ac:dyDescent="0.2">
      <c r="A307" s="270"/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</row>
    <row r="308" spans="1:26" ht="12.75" x14ac:dyDescent="0.2">
      <c r="A308" s="270"/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</row>
    <row r="309" spans="1:26" ht="12.75" x14ac:dyDescent="0.2">
      <c r="A309" s="270"/>
      <c r="B309" s="270"/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</row>
    <row r="310" spans="1:26" ht="12.75" x14ac:dyDescent="0.2">
      <c r="A310" s="270"/>
      <c r="B310" s="270"/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</row>
    <row r="311" spans="1:26" ht="12.75" x14ac:dyDescent="0.2">
      <c r="A311" s="270"/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</row>
    <row r="312" spans="1:26" ht="12.75" x14ac:dyDescent="0.2">
      <c r="A312" s="270"/>
      <c r="B312" s="270"/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</row>
    <row r="313" spans="1:26" ht="12.75" x14ac:dyDescent="0.2">
      <c r="A313" s="270"/>
      <c r="B313" s="270"/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</row>
    <row r="314" spans="1:26" ht="12.75" x14ac:dyDescent="0.2">
      <c r="A314" s="270"/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</row>
    <row r="315" spans="1:26" ht="12.75" x14ac:dyDescent="0.2">
      <c r="A315" s="270"/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</row>
    <row r="316" spans="1:26" ht="12.75" x14ac:dyDescent="0.2">
      <c r="A316" s="270"/>
      <c r="B316" s="270"/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</row>
    <row r="317" spans="1:26" ht="12.75" x14ac:dyDescent="0.2">
      <c r="A317" s="270"/>
      <c r="B317" s="270"/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</row>
    <row r="318" spans="1:26" ht="12.75" x14ac:dyDescent="0.2">
      <c r="A318" s="270"/>
      <c r="B318" s="270"/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</row>
    <row r="319" spans="1:26" ht="12.75" x14ac:dyDescent="0.2">
      <c r="A319" s="270"/>
      <c r="B319" s="270"/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</row>
    <row r="320" spans="1:26" ht="12.75" x14ac:dyDescent="0.2">
      <c r="A320" s="270"/>
      <c r="B320" s="270"/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</row>
    <row r="321" spans="1:26" ht="12.75" x14ac:dyDescent="0.2">
      <c r="A321" s="270"/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</row>
    <row r="322" spans="1:26" ht="12.75" x14ac:dyDescent="0.2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</row>
    <row r="323" spans="1:26" ht="12.75" x14ac:dyDescent="0.2">
      <c r="A323" s="270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</row>
    <row r="324" spans="1:26" ht="12.75" x14ac:dyDescent="0.2">
      <c r="A324" s="270"/>
      <c r="B324" s="270"/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</row>
    <row r="325" spans="1:26" ht="12.75" x14ac:dyDescent="0.2">
      <c r="A325" s="270"/>
      <c r="B325" s="270"/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</row>
    <row r="326" spans="1:26" ht="12.75" x14ac:dyDescent="0.2">
      <c r="A326" s="270"/>
      <c r="B326" s="270"/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</row>
    <row r="327" spans="1:26" ht="12.75" x14ac:dyDescent="0.2">
      <c r="A327" s="270"/>
      <c r="B327" s="270"/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</row>
    <row r="328" spans="1:26" ht="12.75" x14ac:dyDescent="0.2">
      <c r="A328" s="270"/>
      <c r="B328" s="270"/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</row>
    <row r="329" spans="1:26" ht="12.75" x14ac:dyDescent="0.2">
      <c r="A329" s="270"/>
      <c r="B329" s="270"/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</row>
    <row r="330" spans="1:26" ht="12.75" x14ac:dyDescent="0.2">
      <c r="A330" s="270"/>
      <c r="B330" s="270"/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</row>
    <row r="331" spans="1:26" ht="12.75" x14ac:dyDescent="0.2">
      <c r="A331" s="270"/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</row>
    <row r="332" spans="1:26" ht="12.75" x14ac:dyDescent="0.2">
      <c r="A332" s="270"/>
      <c r="B332" s="270"/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</row>
    <row r="333" spans="1:26" ht="12.75" x14ac:dyDescent="0.2">
      <c r="A333" s="270"/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</row>
    <row r="334" spans="1:26" ht="12.75" x14ac:dyDescent="0.2">
      <c r="A334" s="270"/>
      <c r="B334" s="270"/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</row>
    <row r="335" spans="1:26" ht="12.75" x14ac:dyDescent="0.2">
      <c r="A335" s="270"/>
      <c r="B335" s="270"/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</row>
    <row r="336" spans="1:26" ht="12.75" x14ac:dyDescent="0.2">
      <c r="A336" s="270"/>
      <c r="B336" s="270"/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</row>
    <row r="337" spans="1:26" ht="12.75" x14ac:dyDescent="0.2">
      <c r="A337" s="270"/>
      <c r="B337" s="270"/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</row>
    <row r="338" spans="1:26" ht="12.75" x14ac:dyDescent="0.2">
      <c r="A338" s="270"/>
      <c r="B338" s="270"/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</row>
    <row r="339" spans="1:26" ht="12.75" x14ac:dyDescent="0.2">
      <c r="A339" s="270"/>
      <c r="B339" s="270"/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</row>
    <row r="340" spans="1:26" ht="12.75" x14ac:dyDescent="0.2">
      <c r="A340" s="270"/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</row>
    <row r="341" spans="1:26" ht="12.75" x14ac:dyDescent="0.2">
      <c r="A341" s="270"/>
      <c r="B341" s="270"/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</row>
    <row r="342" spans="1:26" ht="12.75" x14ac:dyDescent="0.2">
      <c r="A342" s="270"/>
      <c r="B342" s="270"/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</row>
    <row r="343" spans="1:26" ht="12.75" x14ac:dyDescent="0.2">
      <c r="A343" s="270"/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</row>
    <row r="344" spans="1:26" ht="12.75" x14ac:dyDescent="0.2">
      <c r="A344" s="270"/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</row>
    <row r="345" spans="1:26" ht="12.75" x14ac:dyDescent="0.2">
      <c r="A345" s="270"/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</row>
    <row r="346" spans="1:26" ht="12.75" x14ac:dyDescent="0.2">
      <c r="A346" s="270"/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</row>
    <row r="347" spans="1:26" ht="12.75" x14ac:dyDescent="0.2">
      <c r="A347" s="270"/>
      <c r="B347" s="270"/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</row>
    <row r="348" spans="1:26" ht="12.75" x14ac:dyDescent="0.2">
      <c r="A348" s="270"/>
      <c r="B348" s="270"/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</row>
    <row r="349" spans="1:26" ht="12.75" x14ac:dyDescent="0.2">
      <c r="A349" s="270"/>
      <c r="B349" s="270"/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</row>
    <row r="350" spans="1:26" ht="12.75" x14ac:dyDescent="0.2">
      <c r="A350" s="270"/>
      <c r="B350" s="270"/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</row>
    <row r="351" spans="1:26" ht="12.75" x14ac:dyDescent="0.2">
      <c r="A351" s="270"/>
      <c r="B351" s="270"/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</row>
    <row r="352" spans="1:26" ht="12.75" x14ac:dyDescent="0.2">
      <c r="A352" s="270"/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</row>
    <row r="353" spans="1:26" ht="12.75" x14ac:dyDescent="0.2">
      <c r="A353" s="270"/>
      <c r="B353" s="270"/>
      <c r="C353" s="270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</row>
    <row r="354" spans="1:26" ht="12.75" x14ac:dyDescent="0.2">
      <c r="A354" s="270"/>
      <c r="B354" s="270"/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</row>
    <row r="355" spans="1:26" ht="12.75" x14ac:dyDescent="0.2">
      <c r="A355" s="270"/>
      <c r="B355" s="270"/>
      <c r="C355" s="270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</row>
    <row r="356" spans="1:26" ht="12.75" x14ac:dyDescent="0.2">
      <c r="A356" s="270"/>
      <c r="B356" s="270"/>
      <c r="C356" s="270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</row>
    <row r="357" spans="1:26" ht="12.75" x14ac:dyDescent="0.2">
      <c r="A357" s="270"/>
      <c r="B357" s="270"/>
      <c r="C357" s="270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</row>
    <row r="358" spans="1:26" ht="12.75" x14ac:dyDescent="0.2">
      <c r="A358" s="270"/>
      <c r="B358" s="270"/>
      <c r="C358" s="270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</row>
    <row r="359" spans="1:26" ht="12.75" x14ac:dyDescent="0.2">
      <c r="A359" s="270"/>
      <c r="B359" s="270"/>
      <c r="C359" s="270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</row>
    <row r="360" spans="1:26" ht="12.75" x14ac:dyDescent="0.2">
      <c r="A360" s="270"/>
      <c r="B360" s="270"/>
      <c r="C360" s="270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</row>
    <row r="361" spans="1:26" ht="12.75" x14ac:dyDescent="0.2">
      <c r="A361" s="270"/>
      <c r="B361" s="270"/>
      <c r="C361" s="270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</row>
    <row r="362" spans="1:26" ht="12.75" x14ac:dyDescent="0.2">
      <c r="A362" s="270"/>
      <c r="B362" s="270"/>
      <c r="C362" s="270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</row>
    <row r="363" spans="1:26" ht="12.75" x14ac:dyDescent="0.2">
      <c r="A363" s="270"/>
      <c r="B363" s="270"/>
      <c r="C363" s="270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</row>
    <row r="364" spans="1:26" ht="12.75" x14ac:dyDescent="0.2">
      <c r="A364" s="270"/>
      <c r="B364" s="270"/>
      <c r="C364" s="270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</row>
    <row r="365" spans="1:26" ht="12.75" x14ac:dyDescent="0.2">
      <c r="A365" s="270"/>
      <c r="B365" s="270"/>
      <c r="C365" s="270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</row>
    <row r="366" spans="1:26" ht="12.75" x14ac:dyDescent="0.2">
      <c r="A366" s="270"/>
      <c r="B366" s="270"/>
      <c r="C366" s="270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</row>
    <row r="367" spans="1:26" ht="12.75" x14ac:dyDescent="0.2">
      <c r="A367" s="270"/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</row>
    <row r="368" spans="1:26" ht="12.75" x14ac:dyDescent="0.2">
      <c r="A368" s="270"/>
      <c r="B368" s="270"/>
      <c r="C368" s="270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</row>
    <row r="369" spans="1:26" ht="12.75" x14ac:dyDescent="0.2">
      <c r="A369" s="270"/>
      <c r="B369" s="270"/>
      <c r="C369" s="270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</row>
    <row r="370" spans="1:26" ht="12.75" x14ac:dyDescent="0.2">
      <c r="A370" s="270"/>
      <c r="B370" s="270"/>
      <c r="C370" s="270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</row>
    <row r="371" spans="1:26" ht="12.75" x14ac:dyDescent="0.2">
      <c r="A371" s="270"/>
      <c r="B371" s="270"/>
      <c r="C371" s="270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</row>
    <row r="372" spans="1:26" ht="12.75" x14ac:dyDescent="0.2">
      <c r="A372" s="270"/>
      <c r="B372" s="270"/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</row>
    <row r="373" spans="1:26" ht="12.75" x14ac:dyDescent="0.2">
      <c r="A373" s="270"/>
      <c r="B373" s="270"/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</row>
    <row r="374" spans="1:26" ht="12.75" x14ac:dyDescent="0.2">
      <c r="A374" s="270"/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</row>
    <row r="375" spans="1:26" ht="12.75" x14ac:dyDescent="0.2">
      <c r="A375" s="270"/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</row>
    <row r="376" spans="1:26" ht="12.75" x14ac:dyDescent="0.2">
      <c r="A376" s="270"/>
      <c r="B376" s="270"/>
      <c r="C376" s="270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</row>
    <row r="377" spans="1:26" ht="12.75" x14ac:dyDescent="0.2">
      <c r="A377" s="270"/>
      <c r="B377" s="270"/>
      <c r="C377" s="270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</row>
    <row r="378" spans="1:26" ht="12.75" x14ac:dyDescent="0.2">
      <c r="A378" s="270"/>
      <c r="B378" s="270"/>
      <c r="C378" s="270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</row>
    <row r="379" spans="1:26" ht="12.75" x14ac:dyDescent="0.2">
      <c r="A379" s="270"/>
      <c r="B379" s="270"/>
      <c r="C379" s="270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</row>
    <row r="380" spans="1:26" ht="12.75" x14ac:dyDescent="0.2">
      <c r="A380" s="270"/>
      <c r="B380" s="270"/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</row>
    <row r="381" spans="1:26" ht="12.75" x14ac:dyDescent="0.2">
      <c r="A381" s="270"/>
      <c r="B381" s="270"/>
      <c r="C381" s="270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</row>
    <row r="382" spans="1:26" ht="12.75" x14ac:dyDescent="0.2">
      <c r="A382" s="270"/>
      <c r="B382" s="270"/>
      <c r="C382" s="270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</row>
    <row r="383" spans="1:26" ht="12.75" x14ac:dyDescent="0.2">
      <c r="A383" s="270"/>
      <c r="B383" s="270"/>
      <c r="C383" s="270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</row>
    <row r="384" spans="1:26" ht="12.75" x14ac:dyDescent="0.2">
      <c r="A384" s="270"/>
      <c r="B384" s="270"/>
      <c r="C384" s="270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</row>
    <row r="385" spans="1:26" ht="12.75" x14ac:dyDescent="0.2">
      <c r="A385" s="270"/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</row>
    <row r="386" spans="1:26" ht="12.75" x14ac:dyDescent="0.2">
      <c r="A386" s="270"/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</row>
    <row r="387" spans="1:26" ht="12.75" x14ac:dyDescent="0.2">
      <c r="A387" s="270"/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</row>
    <row r="388" spans="1:26" ht="12.75" x14ac:dyDescent="0.2">
      <c r="A388" s="270"/>
      <c r="B388" s="270"/>
      <c r="C388" s="270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</row>
    <row r="389" spans="1:26" ht="12.75" x14ac:dyDescent="0.2">
      <c r="A389" s="270"/>
      <c r="B389" s="270"/>
      <c r="C389" s="270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</row>
    <row r="390" spans="1:26" ht="12.75" x14ac:dyDescent="0.2">
      <c r="A390" s="270"/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</row>
    <row r="391" spans="1:26" ht="12.75" x14ac:dyDescent="0.2">
      <c r="A391" s="270"/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</row>
    <row r="392" spans="1:26" ht="12.75" x14ac:dyDescent="0.2">
      <c r="A392" s="270"/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</row>
    <row r="393" spans="1:26" ht="12.75" x14ac:dyDescent="0.2">
      <c r="A393" s="270"/>
      <c r="B393" s="270"/>
      <c r="C393" s="270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</row>
    <row r="394" spans="1:26" ht="12.75" x14ac:dyDescent="0.2">
      <c r="A394" s="270"/>
      <c r="B394" s="270"/>
      <c r="C394" s="270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</row>
    <row r="395" spans="1:26" ht="12.75" x14ac:dyDescent="0.2">
      <c r="A395" s="270"/>
      <c r="B395" s="270"/>
      <c r="C395" s="270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</row>
    <row r="396" spans="1:26" ht="12.75" x14ac:dyDescent="0.2">
      <c r="A396" s="270"/>
      <c r="B396" s="270"/>
      <c r="C396" s="270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</row>
    <row r="397" spans="1:26" ht="12.75" x14ac:dyDescent="0.2">
      <c r="A397" s="270"/>
      <c r="B397" s="270"/>
      <c r="C397" s="270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</row>
    <row r="398" spans="1:26" ht="12.75" x14ac:dyDescent="0.2">
      <c r="A398" s="270"/>
      <c r="B398" s="270"/>
      <c r="C398" s="270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</row>
    <row r="399" spans="1:26" ht="12.75" x14ac:dyDescent="0.2">
      <c r="A399" s="270"/>
      <c r="B399" s="270"/>
      <c r="C399" s="270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</row>
    <row r="400" spans="1:26" ht="12.75" x14ac:dyDescent="0.2">
      <c r="A400" s="270"/>
      <c r="B400" s="270"/>
      <c r="C400" s="270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</row>
    <row r="401" spans="1:26" ht="12.75" x14ac:dyDescent="0.2">
      <c r="A401" s="270"/>
      <c r="B401" s="270"/>
      <c r="C401" s="270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</row>
    <row r="402" spans="1:26" ht="12.75" x14ac:dyDescent="0.2">
      <c r="A402" s="270"/>
      <c r="B402" s="270"/>
      <c r="C402" s="270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</row>
    <row r="403" spans="1:26" ht="12.75" x14ac:dyDescent="0.2">
      <c r="A403" s="270"/>
      <c r="B403" s="270"/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</row>
    <row r="404" spans="1:26" ht="12.75" x14ac:dyDescent="0.2">
      <c r="A404" s="270"/>
      <c r="B404" s="270"/>
      <c r="C404" s="270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</row>
    <row r="405" spans="1:26" ht="12.75" x14ac:dyDescent="0.2">
      <c r="A405" s="270"/>
      <c r="B405" s="270"/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</row>
    <row r="406" spans="1:26" ht="12.75" x14ac:dyDescent="0.2">
      <c r="A406" s="270"/>
      <c r="B406" s="270"/>
      <c r="C406" s="270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</row>
    <row r="407" spans="1:26" ht="12.75" x14ac:dyDescent="0.2">
      <c r="A407" s="270"/>
      <c r="B407" s="270"/>
      <c r="C407" s="270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</row>
    <row r="408" spans="1:26" ht="12.75" x14ac:dyDescent="0.2">
      <c r="A408" s="270"/>
      <c r="B408" s="270"/>
      <c r="C408" s="270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</row>
    <row r="409" spans="1:26" ht="12.75" x14ac:dyDescent="0.2">
      <c r="A409" s="270"/>
      <c r="B409" s="270"/>
      <c r="C409" s="270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</row>
    <row r="410" spans="1:26" ht="12.75" x14ac:dyDescent="0.2">
      <c r="A410" s="270"/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</row>
    <row r="411" spans="1:26" ht="12.75" x14ac:dyDescent="0.2">
      <c r="A411" s="270"/>
      <c r="B411" s="270"/>
      <c r="C411" s="270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</row>
    <row r="412" spans="1:26" ht="12.75" x14ac:dyDescent="0.2">
      <c r="A412" s="270"/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</row>
    <row r="413" spans="1:26" ht="12.75" x14ac:dyDescent="0.2">
      <c r="A413" s="270"/>
      <c r="B413" s="270"/>
      <c r="C413" s="270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</row>
    <row r="414" spans="1:26" ht="12.75" x14ac:dyDescent="0.2">
      <c r="A414" s="270"/>
      <c r="B414" s="270"/>
      <c r="C414" s="270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</row>
    <row r="415" spans="1:26" ht="12.75" x14ac:dyDescent="0.2">
      <c r="A415" s="270"/>
      <c r="B415" s="270"/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</row>
    <row r="416" spans="1:26" ht="12.75" x14ac:dyDescent="0.2">
      <c r="A416" s="270"/>
      <c r="B416" s="270"/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</row>
    <row r="417" spans="1:26" ht="12.75" x14ac:dyDescent="0.2">
      <c r="A417" s="270"/>
      <c r="B417" s="270"/>
      <c r="C417" s="270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</row>
    <row r="418" spans="1:26" ht="12.75" x14ac:dyDescent="0.2">
      <c r="A418" s="270"/>
      <c r="B418" s="270"/>
      <c r="C418" s="270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</row>
    <row r="419" spans="1:26" ht="12.75" x14ac:dyDescent="0.2">
      <c r="A419" s="270"/>
      <c r="B419" s="270"/>
      <c r="C419" s="270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</row>
    <row r="420" spans="1:26" ht="12.75" x14ac:dyDescent="0.2">
      <c r="A420" s="270"/>
      <c r="B420" s="270"/>
      <c r="C420" s="270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</row>
    <row r="421" spans="1:26" ht="12.75" x14ac:dyDescent="0.2">
      <c r="A421" s="270"/>
      <c r="B421" s="270"/>
      <c r="C421" s="270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</row>
    <row r="422" spans="1:26" ht="12.75" x14ac:dyDescent="0.2">
      <c r="A422" s="270"/>
      <c r="B422" s="270"/>
      <c r="C422" s="270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</row>
    <row r="423" spans="1:26" ht="12.75" x14ac:dyDescent="0.2">
      <c r="A423" s="270"/>
      <c r="B423" s="270"/>
      <c r="C423" s="270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</row>
    <row r="424" spans="1:26" ht="12.75" x14ac:dyDescent="0.2">
      <c r="A424" s="270"/>
      <c r="B424" s="270"/>
      <c r="C424" s="270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</row>
    <row r="425" spans="1:26" ht="12.75" x14ac:dyDescent="0.2">
      <c r="A425" s="270"/>
      <c r="B425" s="270"/>
      <c r="C425" s="270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</row>
    <row r="426" spans="1:26" ht="12.75" x14ac:dyDescent="0.2">
      <c r="A426" s="270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</row>
    <row r="427" spans="1:26" ht="12.75" x14ac:dyDescent="0.2">
      <c r="A427" s="270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</row>
    <row r="428" spans="1:26" ht="12.75" x14ac:dyDescent="0.2">
      <c r="A428" s="270"/>
      <c r="B428" s="270"/>
      <c r="C428" s="270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</row>
    <row r="429" spans="1:26" ht="12.75" x14ac:dyDescent="0.2">
      <c r="A429" s="270"/>
      <c r="B429" s="270"/>
      <c r="C429" s="270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</row>
    <row r="430" spans="1:26" ht="12.75" x14ac:dyDescent="0.2">
      <c r="A430" s="270"/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</row>
    <row r="431" spans="1:26" ht="12.75" x14ac:dyDescent="0.2">
      <c r="A431" s="270"/>
      <c r="B431" s="270"/>
      <c r="C431" s="270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</row>
    <row r="432" spans="1:26" ht="12.75" x14ac:dyDescent="0.2">
      <c r="A432" s="270"/>
      <c r="B432" s="270"/>
      <c r="C432" s="270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</row>
    <row r="433" spans="1:26" ht="12.75" x14ac:dyDescent="0.2">
      <c r="A433" s="270"/>
      <c r="B433" s="270"/>
      <c r="C433" s="270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</row>
    <row r="434" spans="1:26" ht="12.75" x14ac:dyDescent="0.2">
      <c r="A434" s="270"/>
      <c r="B434" s="270"/>
      <c r="C434" s="270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</row>
    <row r="435" spans="1:26" ht="12.75" x14ac:dyDescent="0.2">
      <c r="A435" s="270"/>
      <c r="B435" s="270"/>
      <c r="C435" s="270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</row>
    <row r="436" spans="1:26" ht="12.75" x14ac:dyDescent="0.2">
      <c r="A436" s="270"/>
      <c r="B436" s="270"/>
      <c r="C436" s="270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</row>
    <row r="437" spans="1:26" ht="12.75" x14ac:dyDescent="0.2">
      <c r="A437" s="270"/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</row>
    <row r="438" spans="1:26" ht="12.75" x14ac:dyDescent="0.2">
      <c r="A438" s="270"/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</row>
    <row r="439" spans="1:26" ht="12.75" x14ac:dyDescent="0.2">
      <c r="A439" s="270"/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</row>
    <row r="440" spans="1:26" ht="12.75" x14ac:dyDescent="0.2">
      <c r="A440" s="270"/>
      <c r="B440" s="270"/>
      <c r="C440" s="270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</row>
    <row r="441" spans="1:26" ht="12.75" x14ac:dyDescent="0.2">
      <c r="A441" s="270"/>
      <c r="B441" s="270"/>
      <c r="C441" s="270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</row>
    <row r="442" spans="1:26" ht="12.75" x14ac:dyDescent="0.2">
      <c r="A442" s="270"/>
      <c r="B442" s="270"/>
      <c r="C442" s="270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</row>
    <row r="443" spans="1:26" ht="12.75" x14ac:dyDescent="0.2">
      <c r="A443" s="270"/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</row>
    <row r="444" spans="1:26" ht="12.75" x14ac:dyDescent="0.2">
      <c r="A444" s="270"/>
      <c r="B444" s="270"/>
      <c r="C444" s="270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</row>
    <row r="445" spans="1:26" ht="12.75" x14ac:dyDescent="0.2">
      <c r="A445" s="270"/>
      <c r="B445" s="270"/>
      <c r="C445" s="270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</row>
    <row r="446" spans="1:26" ht="12.75" x14ac:dyDescent="0.2">
      <c r="A446" s="270"/>
      <c r="B446" s="270"/>
      <c r="C446" s="270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</row>
    <row r="447" spans="1:26" ht="12.75" x14ac:dyDescent="0.2">
      <c r="A447" s="270"/>
      <c r="B447" s="270"/>
      <c r="C447" s="270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</row>
    <row r="448" spans="1:26" ht="12.75" x14ac:dyDescent="0.2">
      <c r="A448" s="270"/>
      <c r="B448" s="270"/>
      <c r="C448" s="270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</row>
    <row r="449" spans="1:26" ht="12.75" x14ac:dyDescent="0.2">
      <c r="A449" s="270"/>
      <c r="B449" s="270"/>
      <c r="C449" s="270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</row>
    <row r="450" spans="1:26" ht="12.75" x14ac:dyDescent="0.2">
      <c r="A450" s="270"/>
      <c r="B450" s="270"/>
      <c r="C450" s="270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</row>
    <row r="451" spans="1:26" ht="12.75" x14ac:dyDescent="0.2">
      <c r="A451" s="270"/>
      <c r="B451" s="270"/>
      <c r="C451" s="270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</row>
    <row r="452" spans="1:26" ht="12.75" x14ac:dyDescent="0.2">
      <c r="A452" s="270"/>
      <c r="B452" s="270"/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</row>
    <row r="453" spans="1:26" ht="12.75" x14ac:dyDescent="0.2">
      <c r="A453" s="270"/>
      <c r="B453" s="270"/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</row>
    <row r="454" spans="1:26" ht="12.75" x14ac:dyDescent="0.2">
      <c r="A454" s="270"/>
      <c r="B454" s="270"/>
      <c r="C454" s="270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</row>
    <row r="455" spans="1:26" ht="12.75" x14ac:dyDescent="0.2">
      <c r="A455" s="270"/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</row>
    <row r="456" spans="1:26" ht="12.75" x14ac:dyDescent="0.2">
      <c r="A456" s="270"/>
      <c r="B456" s="270"/>
      <c r="C456" s="270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</row>
    <row r="457" spans="1:26" ht="12.75" x14ac:dyDescent="0.2">
      <c r="A457" s="270"/>
      <c r="B457" s="270"/>
      <c r="C457" s="270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</row>
    <row r="458" spans="1:26" ht="12.75" x14ac:dyDescent="0.2">
      <c r="A458" s="270"/>
      <c r="B458" s="270"/>
      <c r="C458" s="270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</row>
    <row r="459" spans="1:26" ht="12.75" x14ac:dyDescent="0.2">
      <c r="A459" s="270"/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</row>
    <row r="460" spans="1:26" ht="12.75" x14ac:dyDescent="0.2">
      <c r="A460" s="270"/>
      <c r="B460" s="270"/>
      <c r="C460" s="270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</row>
    <row r="461" spans="1:26" ht="12.75" x14ac:dyDescent="0.2">
      <c r="A461" s="270"/>
      <c r="B461" s="270"/>
      <c r="C461" s="270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</row>
    <row r="462" spans="1:26" ht="12.75" x14ac:dyDescent="0.2">
      <c r="A462" s="270"/>
      <c r="B462" s="270"/>
      <c r="C462" s="270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</row>
    <row r="463" spans="1:26" ht="12.75" x14ac:dyDescent="0.2">
      <c r="A463" s="270"/>
      <c r="B463" s="270"/>
      <c r="C463" s="270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</row>
    <row r="464" spans="1:26" ht="12.75" x14ac:dyDescent="0.2">
      <c r="A464" s="270"/>
      <c r="B464" s="270"/>
      <c r="C464" s="270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</row>
    <row r="465" spans="1:26" ht="12.75" x14ac:dyDescent="0.2">
      <c r="A465" s="270"/>
      <c r="B465" s="270"/>
      <c r="C465" s="270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</row>
    <row r="466" spans="1:26" ht="12.75" x14ac:dyDescent="0.2">
      <c r="A466" s="270"/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</row>
    <row r="467" spans="1:26" ht="12.75" x14ac:dyDescent="0.2">
      <c r="A467" s="270"/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</row>
    <row r="468" spans="1:26" ht="12.75" x14ac:dyDescent="0.2">
      <c r="A468" s="270"/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</row>
    <row r="469" spans="1:26" ht="12.75" x14ac:dyDescent="0.2">
      <c r="A469" s="270"/>
      <c r="B469" s="270"/>
      <c r="C469" s="270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</row>
    <row r="470" spans="1:26" ht="12.75" x14ac:dyDescent="0.2">
      <c r="A470" s="270"/>
      <c r="B470" s="270"/>
      <c r="C470" s="270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</row>
    <row r="471" spans="1:26" ht="12.75" x14ac:dyDescent="0.2">
      <c r="A471" s="270"/>
      <c r="B471" s="270"/>
      <c r="C471" s="270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</row>
    <row r="472" spans="1:26" ht="12.75" x14ac:dyDescent="0.2">
      <c r="A472" s="270"/>
      <c r="B472" s="270"/>
      <c r="C472" s="270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</row>
    <row r="473" spans="1:26" ht="12.75" x14ac:dyDescent="0.2">
      <c r="A473" s="270"/>
      <c r="B473" s="270"/>
      <c r="C473" s="270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</row>
    <row r="474" spans="1:26" ht="12.75" x14ac:dyDescent="0.2">
      <c r="A474" s="270"/>
      <c r="B474" s="270"/>
      <c r="C474" s="270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</row>
    <row r="475" spans="1:26" ht="12.75" x14ac:dyDescent="0.2">
      <c r="A475" s="270"/>
      <c r="B475" s="270"/>
      <c r="C475" s="270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</row>
    <row r="476" spans="1:26" ht="12.75" x14ac:dyDescent="0.2">
      <c r="A476" s="270"/>
      <c r="B476" s="270"/>
      <c r="C476" s="270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</row>
    <row r="477" spans="1:26" ht="12.75" x14ac:dyDescent="0.2">
      <c r="A477" s="270"/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</row>
    <row r="478" spans="1:26" ht="12.75" x14ac:dyDescent="0.2">
      <c r="A478" s="270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</row>
    <row r="479" spans="1:26" ht="12.75" x14ac:dyDescent="0.2">
      <c r="A479" s="270"/>
      <c r="B479" s="270"/>
      <c r="C479" s="270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</row>
    <row r="480" spans="1:26" ht="12.75" x14ac:dyDescent="0.2">
      <c r="A480" s="270"/>
      <c r="B480" s="270"/>
      <c r="C480" s="270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</row>
    <row r="481" spans="1:26" ht="12.75" x14ac:dyDescent="0.2">
      <c r="A481" s="270"/>
      <c r="B481" s="270"/>
      <c r="C481" s="270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</row>
    <row r="482" spans="1:26" ht="12.75" x14ac:dyDescent="0.2">
      <c r="A482" s="270"/>
      <c r="B482" s="270"/>
      <c r="C482" s="270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</row>
    <row r="483" spans="1:26" ht="12.75" x14ac:dyDescent="0.2">
      <c r="A483" s="270"/>
      <c r="B483" s="270"/>
      <c r="C483" s="270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</row>
    <row r="484" spans="1:26" ht="12.75" x14ac:dyDescent="0.2">
      <c r="A484" s="270"/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</row>
    <row r="485" spans="1:26" ht="12.75" x14ac:dyDescent="0.2">
      <c r="A485" s="270"/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</row>
    <row r="486" spans="1:26" ht="12.75" x14ac:dyDescent="0.2">
      <c r="A486" s="270"/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</row>
    <row r="487" spans="1:26" ht="12.75" x14ac:dyDescent="0.2">
      <c r="A487" s="270"/>
      <c r="B487" s="270"/>
      <c r="C487" s="270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</row>
    <row r="488" spans="1:26" ht="12.75" x14ac:dyDescent="0.2">
      <c r="A488" s="270"/>
      <c r="B488" s="270"/>
      <c r="C488" s="270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</row>
    <row r="489" spans="1:26" ht="12.75" x14ac:dyDescent="0.2">
      <c r="A489" s="270"/>
      <c r="B489" s="270"/>
      <c r="C489" s="270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</row>
    <row r="490" spans="1:26" ht="12.75" x14ac:dyDescent="0.2">
      <c r="A490" s="270"/>
      <c r="B490" s="270"/>
      <c r="C490" s="270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</row>
    <row r="491" spans="1:26" ht="12.75" x14ac:dyDescent="0.2">
      <c r="A491" s="270"/>
      <c r="B491" s="270"/>
      <c r="C491" s="270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</row>
    <row r="492" spans="1:26" ht="12.75" x14ac:dyDescent="0.2">
      <c r="A492" s="270"/>
      <c r="B492" s="270"/>
      <c r="C492" s="270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</row>
    <row r="493" spans="1:26" ht="12.75" x14ac:dyDescent="0.2">
      <c r="A493" s="270"/>
      <c r="B493" s="270"/>
      <c r="C493" s="270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</row>
    <row r="494" spans="1:26" ht="12.75" x14ac:dyDescent="0.2">
      <c r="A494" s="270"/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</row>
    <row r="495" spans="1:26" ht="12.75" x14ac:dyDescent="0.2">
      <c r="A495" s="270"/>
      <c r="B495" s="270"/>
      <c r="C495" s="270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</row>
    <row r="496" spans="1:26" ht="12.75" x14ac:dyDescent="0.2">
      <c r="A496" s="270"/>
      <c r="B496" s="270"/>
      <c r="C496" s="270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</row>
    <row r="497" spans="1:26" ht="12.75" x14ac:dyDescent="0.2">
      <c r="A497" s="270"/>
      <c r="B497" s="270"/>
      <c r="C497" s="270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</row>
    <row r="498" spans="1:26" ht="12.75" x14ac:dyDescent="0.2">
      <c r="A498" s="270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</row>
    <row r="499" spans="1:26" ht="12.75" x14ac:dyDescent="0.2">
      <c r="A499" s="270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</row>
    <row r="500" spans="1:26" ht="12.75" x14ac:dyDescent="0.2">
      <c r="A500" s="270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</row>
    <row r="501" spans="1:26" ht="12.75" x14ac:dyDescent="0.2">
      <c r="A501" s="270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</row>
    <row r="502" spans="1:26" ht="12.75" x14ac:dyDescent="0.2">
      <c r="A502" s="270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</row>
    <row r="503" spans="1:26" ht="12.75" x14ac:dyDescent="0.2">
      <c r="A503" s="270"/>
      <c r="B503" s="270"/>
      <c r="C503" s="270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</row>
    <row r="504" spans="1:26" ht="12.75" x14ac:dyDescent="0.2">
      <c r="A504" s="270"/>
      <c r="B504" s="270"/>
      <c r="C504" s="270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</row>
    <row r="505" spans="1:26" ht="12.75" x14ac:dyDescent="0.2">
      <c r="A505" s="270"/>
      <c r="B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</row>
    <row r="506" spans="1:26" ht="12.75" x14ac:dyDescent="0.2">
      <c r="A506" s="270"/>
      <c r="B506" s="270"/>
      <c r="C506" s="270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</row>
    <row r="507" spans="1:26" ht="12.75" x14ac:dyDescent="0.2">
      <c r="A507" s="270"/>
      <c r="B507" s="270"/>
      <c r="C507" s="270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</row>
    <row r="508" spans="1:26" ht="12.75" x14ac:dyDescent="0.2">
      <c r="A508" s="270"/>
      <c r="B508" s="270"/>
      <c r="C508" s="270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</row>
    <row r="509" spans="1:26" ht="12.75" x14ac:dyDescent="0.2">
      <c r="A509" s="270"/>
      <c r="B509" s="270"/>
      <c r="C509" s="270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</row>
    <row r="510" spans="1:26" ht="12.75" x14ac:dyDescent="0.2">
      <c r="A510" s="270"/>
      <c r="B510" s="270"/>
      <c r="C510" s="270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</row>
    <row r="511" spans="1:26" ht="12.75" x14ac:dyDescent="0.2">
      <c r="A511" s="270"/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</row>
    <row r="512" spans="1:26" ht="12.75" x14ac:dyDescent="0.2">
      <c r="A512" s="270"/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</row>
    <row r="513" spans="1:26" ht="12.75" x14ac:dyDescent="0.2">
      <c r="A513" s="270"/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</row>
    <row r="514" spans="1:26" ht="12.75" x14ac:dyDescent="0.2">
      <c r="A514" s="270"/>
      <c r="B514" s="270"/>
      <c r="C514" s="270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</row>
    <row r="515" spans="1:26" ht="12.75" x14ac:dyDescent="0.2">
      <c r="A515" s="270"/>
      <c r="B515" s="270"/>
      <c r="C515" s="270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</row>
    <row r="516" spans="1:26" ht="12.75" x14ac:dyDescent="0.2">
      <c r="A516" s="270"/>
      <c r="B516" s="270"/>
      <c r="C516" s="270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</row>
    <row r="517" spans="1:26" ht="12.75" x14ac:dyDescent="0.2">
      <c r="A517" s="270"/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</row>
    <row r="518" spans="1:26" ht="12.75" x14ac:dyDescent="0.2">
      <c r="A518" s="270"/>
      <c r="B518" s="270"/>
      <c r="C518" s="270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</row>
    <row r="519" spans="1:26" ht="12.75" x14ac:dyDescent="0.2">
      <c r="A519" s="270"/>
      <c r="B519" s="270"/>
      <c r="C519" s="270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</row>
    <row r="520" spans="1:26" ht="12.75" x14ac:dyDescent="0.2">
      <c r="A520" s="270"/>
      <c r="B520" s="270"/>
      <c r="C520" s="270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</row>
    <row r="521" spans="1:26" ht="12.75" x14ac:dyDescent="0.2">
      <c r="A521" s="270"/>
      <c r="B521" s="270"/>
      <c r="C521" s="270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</row>
    <row r="522" spans="1:26" ht="12.75" x14ac:dyDescent="0.2">
      <c r="A522" s="270"/>
      <c r="B522" s="270"/>
      <c r="C522" s="270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</row>
    <row r="523" spans="1:26" ht="12.75" x14ac:dyDescent="0.2">
      <c r="A523" s="270"/>
      <c r="B523" s="270"/>
      <c r="C523" s="270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</row>
    <row r="524" spans="1:26" ht="12.75" x14ac:dyDescent="0.2">
      <c r="A524" s="270"/>
      <c r="B524" s="270"/>
      <c r="C524" s="270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</row>
    <row r="525" spans="1:26" ht="12.75" x14ac:dyDescent="0.2">
      <c r="A525" s="270"/>
      <c r="B525" s="270"/>
      <c r="C525" s="270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</row>
    <row r="526" spans="1:26" ht="12.75" x14ac:dyDescent="0.2">
      <c r="A526" s="270"/>
      <c r="B526" s="270"/>
      <c r="C526" s="270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</row>
    <row r="527" spans="1:26" ht="12.75" x14ac:dyDescent="0.2">
      <c r="A527" s="270"/>
      <c r="B527" s="270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</row>
    <row r="528" spans="1:26" ht="12.75" x14ac:dyDescent="0.2">
      <c r="A528" s="270"/>
      <c r="B528" s="270"/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</row>
    <row r="529" spans="1:26" ht="12.75" x14ac:dyDescent="0.2">
      <c r="A529" s="270"/>
      <c r="B529" s="270"/>
      <c r="C529" s="270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</row>
    <row r="530" spans="1:26" ht="12.75" x14ac:dyDescent="0.2">
      <c r="A530" s="270"/>
      <c r="B530" s="270"/>
      <c r="C530" s="270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</row>
    <row r="531" spans="1:26" ht="12.75" x14ac:dyDescent="0.2">
      <c r="A531" s="270"/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</row>
    <row r="532" spans="1:26" ht="12.75" x14ac:dyDescent="0.2">
      <c r="A532" s="270"/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</row>
    <row r="533" spans="1:26" ht="12.75" x14ac:dyDescent="0.2">
      <c r="A533" s="270"/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</row>
    <row r="534" spans="1:26" ht="12.75" x14ac:dyDescent="0.2">
      <c r="A534" s="270"/>
      <c r="B534" s="270"/>
      <c r="C534" s="270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</row>
    <row r="535" spans="1:26" ht="12.75" x14ac:dyDescent="0.2">
      <c r="A535" s="270"/>
      <c r="B535" s="270"/>
      <c r="C535" s="270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</row>
    <row r="536" spans="1:26" ht="12.75" x14ac:dyDescent="0.2">
      <c r="A536" s="270"/>
      <c r="B536" s="270"/>
      <c r="C536" s="270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</row>
    <row r="537" spans="1:26" ht="12.75" x14ac:dyDescent="0.2">
      <c r="A537" s="270"/>
      <c r="B537" s="270"/>
      <c r="C537" s="270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</row>
    <row r="538" spans="1:26" ht="12.75" x14ac:dyDescent="0.2">
      <c r="A538" s="270"/>
      <c r="B538" s="270"/>
      <c r="C538" s="270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</row>
    <row r="539" spans="1:26" ht="12.75" x14ac:dyDescent="0.2">
      <c r="A539" s="270"/>
      <c r="B539" s="270"/>
      <c r="C539" s="270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</row>
    <row r="540" spans="1:26" ht="12.75" x14ac:dyDescent="0.2">
      <c r="A540" s="270"/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</row>
    <row r="541" spans="1:26" ht="12.75" x14ac:dyDescent="0.2">
      <c r="A541" s="270"/>
      <c r="B541" s="270"/>
      <c r="C541" s="270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</row>
    <row r="542" spans="1:26" ht="12.75" x14ac:dyDescent="0.2">
      <c r="A542" s="270"/>
      <c r="B542" s="270"/>
      <c r="C542" s="270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</row>
    <row r="543" spans="1:26" ht="12.75" x14ac:dyDescent="0.2">
      <c r="A543" s="270"/>
      <c r="B543" s="270"/>
      <c r="C543" s="270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</row>
    <row r="544" spans="1:26" ht="12.75" x14ac:dyDescent="0.2">
      <c r="A544" s="270"/>
      <c r="B544" s="270"/>
      <c r="C544" s="270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</row>
    <row r="545" spans="1:26" ht="12.75" x14ac:dyDescent="0.2">
      <c r="A545" s="270"/>
      <c r="B545" s="270"/>
      <c r="C545" s="270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</row>
    <row r="546" spans="1:26" ht="12.75" x14ac:dyDescent="0.2">
      <c r="A546" s="270"/>
      <c r="B546" s="270"/>
      <c r="C546" s="270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</row>
    <row r="547" spans="1:26" ht="12.75" x14ac:dyDescent="0.2">
      <c r="A547" s="270"/>
      <c r="B547" s="270"/>
      <c r="C547" s="270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</row>
    <row r="548" spans="1:26" ht="12.75" x14ac:dyDescent="0.2">
      <c r="A548" s="270"/>
      <c r="B548" s="270"/>
      <c r="C548" s="270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</row>
    <row r="549" spans="1:26" ht="12.75" x14ac:dyDescent="0.2">
      <c r="A549" s="270"/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</row>
    <row r="550" spans="1:26" ht="12.75" x14ac:dyDescent="0.2">
      <c r="A550" s="270"/>
      <c r="B550" s="270"/>
      <c r="C550" s="270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</row>
    <row r="551" spans="1:26" ht="12.75" x14ac:dyDescent="0.2">
      <c r="A551" s="270"/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</row>
    <row r="552" spans="1:26" ht="12.75" x14ac:dyDescent="0.2">
      <c r="A552" s="270"/>
      <c r="B552" s="270"/>
      <c r="C552" s="270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</row>
    <row r="553" spans="1:26" ht="12.75" x14ac:dyDescent="0.2">
      <c r="A553" s="270"/>
      <c r="B553" s="270"/>
      <c r="C553" s="270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</row>
    <row r="554" spans="1:26" ht="12.75" x14ac:dyDescent="0.2">
      <c r="A554" s="270"/>
      <c r="B554" s="270"/>
      <c r="C554" s="270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</row>
    <row r="555" spans="1:26" ht="12.75" x14ac:dyDescent="0.2">
      <c r="A555" s="270"/>
      <c r="B555" s="270"/>
      <c r="C555" s="270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</row>
    <row r="556" spans="1:26" ht="12.75" x14ac:dyDescent="0.2">
      <c r="A556" s="270"/>
      <c r="B556" s="270"/>
      <c r="C556" s="270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</row>
    <row r="557" spans="1:26" ht="12.75" x14ac:dyDescent="0.2">
      <c r="A557" s="270"/>
      <c r="B557" s="270"/>
      <c r="C557" s="270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</row>
    <row r="558" spans="1:26" ht="12.75" x14ac:dyDescent="0.2">
      <c r="A558" s="270"/>
      <c r="B558" s="270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</row>
    <row r="559" spans="1:26" ht="12.75" x14ac:dyDescent="0.2">
      <c r="A559" s="270"/>
      <c r="B559" s="270"/>
      <c r="C559" s="270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</row>
    <row r="560" spans="1:26" ht="12.75" x14ac:dyDescent="0.2">
      <c r="A560" s="270"/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</row>
    <row r="561" spans="1:26" ht="12.75" x14ac:dyDescent="0.2">
      <c r="A561" s="270"/>
      <c r="B561" s="270"/>
      <c r="C561" s="270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</row>
    <row r="562" spans="1:26" ht="12.75" x14ac:dyDescent="0.2">
      <c r="A562" s="270"/>
      <c r="B562" s="270"/>
      <c r="C562" s="270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</row>
    <row r="563" spans="1:26" ht="12.75" x14ac:dyDescent="0.2">
      <c r="A563" s="270"/>
      <c r="B563" s="270"/>
      <c r="C563" s="270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</row>
    <row r="564" spans="1:26" ht="12.75" x14ac:dyDescent="0.2">
      <c r="A564" s="270"/>
      <c r="B564" s="270"/>
      <c r="C564" s="270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</row>
    <row r="565" spans="1:26" ht="12.75" x14ac:dyDescent="0.2">
      <c r="A565" s="270"/>
      <c r="B565" s="270"/>
      <c r="C565" s="270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</row>
    <row r="566" spans="1:26" ht="12.75" x14ac:dyDescent="0.2">
      <c r="A566" s="270"/>
      <c r="B566" s="270"/>
      <c r="C566" s="270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</row>
    <row r="567" spans="1:26" ht="12.75" x14ac:dyDescent="0.2">
      <c r="A567" s="270"/>
      <c r="B567" s="270"/>
      <c r="C567" s="270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</row>
    <row r="568" spans="1:26" ht="12.75" x14ac:dyDescent="0.2">
      <c r="A568" s="270"/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</row>
    <row r="569" spans="1:26" ht="12.75" x14ac:dyDescent="0.2">
      <c r="A569" s="270"/>
      <c r="B569" s="270"/>
      <c r="C569" s="270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</row>
    <row r="570" spans="1:26" ht="12.75" x14ac:dyDescent="0.2">
      <c r="A570" s="270"/>
      <c r="B570" s="270"/>
      <c r="C570" s="270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</row>
    <row r="571" spans="1:26" ht="12.75" x14ac:dyDescent="0.2">
      <c r="A571" s="270"/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</row>
    <row r="572" spans="1:26" ht="12.75" x14ac:dyDescent="0.2">
      <c r="A572" s="270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</row>
    <row r="573" spans="1:26" ht="12.75" x14ac:dyDescent="0.2">
      <c r="A573" s="270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</row>
    <row r="574" spans="1:26" ht="12.75" x14ac:dyDescent="0.2">
      <c r="A574" s="270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</row>
    <row r="575" spans="1:26" ht="12.75" x14ac:dyDescent="0.2">
      <c r="A575" s="270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</row>
    <row r="576" spans="1:26" ht="12.75" x14ac:dyDescent="0.2">
      <c r="A576" s="270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</row>
    <row r="577" spans="1:26" ht="12.75" x14ac:dyDescent="0.2">
      <c r="A577" s="270"/>
      <c r="B577" s="270"/>
      <c r="C577" s="270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</row>
    <row r="578" spans="1:26" ht="12.75" x14ac:dyDescent="0.2">
      <c r="A578" s="270"/>
      <c r="B578" s="270"/>
      <c r="C578" s="270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</row>
    <row r="579" spans="1:26" ht="12.75" x14ac:dyDescent="0.2">
      <c r="A579" s="270"/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</row>
    <row r="580" spans="1:26" ht="12.75" x14ac:dyDescent="0.2">
      <c r="A580" s="270"/>
      <c r="B580" s="270"/>
      <c r="C580" s="270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</row>
    <row r="581" spans="1:26" ht="12.75" x14ac:dyDescent="0.2">
      <c r="A581" s="270"/>
      <c r="B581" s="270"/>
      <c r="C581" s="270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</row>
    <row r="582" spans="1:26" ht="12.75" x14ac:dyDescent="0.2">
      <c r="A582" s="270"/>
      <c r="B582" s="270"/>
      <c r="C582" s="270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</row>
    <row r="583" spans="1:26" ht="12.75" x14ac:dyDescent="0.2">
      <c r="A583" s="270"/>
      <c r="B583" s="270"/>
      <c r="C583" s="270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</row>
    <row r="584" spans="1:26" ht="12.75" x14ac:dyDescent="0.2">
      <c r="A584" s="270"/>
      <c r="B584" s="270"/>
      <c r="C584" s="270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</row>
    <row r="585" spans="1:26" ht="12.75" x14ac:dyDescent="0.2">
      <c r="A585" s="270"/>
      <c r="B585" s="270"/>
      <c r="C585" s="270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</row>
    <row r="586" spans="1:26" ht="12.75" x14ac:dyDescent="0.2">
      <c r="A586" s="270"/>
      <c r="B586" s="270"/>
      <c r="C586" s="270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</row>
    <row r="587" spans="1:26" ht="12.75" x14ac:dyDescent="0.2">
      <c r="A587" s="270"/>
      <c r="B587" s="270"/>
      <c r="C587" s="270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</row>
    <row r="588" spans="1:26" ht="12.75" x14ac:dyDescent="0.2">
      <c r="A588" s="270"/>
      <c r="B588" s="270"/>
      <c r="C588" s="270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</row>
    <row r="589" spans="1:26" ht="12.75" x14ac:dyDescent="0.2">
      <c r="A589" s="270"/>
      <c r="B589" s="270"/>
      <c r="C589" s="270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</row>
    <row r="590" spans="1:26" ht="12.75" x14ac:dyDescent="0.2">
      <c r="A590" s="270"/>
      <c r="B590" s="270"/>
      <c r="C590" s="270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</row>
    <row r="591" spans="1:26" ht="12.75" x14ac:dyDescent="0.2">
      <c r="A591" s="270"/>
      <c r="B591" s="270"/>
      <c r="C591" s="270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</row>
    <row r="592" spans="1:26" ht="12.75" x14ac:dyDescent="0.2">
      <c r="A592" s="270"/>
      <c r="B592" s="270"/>
      <c r="C592" s="270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</row>
    <row r="593" spans="1:26" ht="12.75" x14ac:dyDescent="0.2">
      <c r="A593" s="270"/>
      <c r="B593" s="270"/>
      <c r="C593" s="270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</row>
    <row r="594" spans="1:26" ht="12.75" x14ac:dyDescent="0.2">
      <c r="A594" s="270"/>
      <c r="B594" s="270"/>
      <c r="C594" s="270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</row>
    <row r="595" spans="1:26" ht="12.75" x14ac:dyDescent="0.2">
      <c r="A595" s="270"/>
      <c r="B595" s="270"/>
      <c r="C595" s="270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</row>
    <row r="596" spans="1:26" ht="12.75" x14ac:dyDescent="0.2">
      <c r="A596" s="270"/>
      <c r="B596" s="270"/>
      <c r="C596" s="270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</row>
    <row r="597" spans="1:26" ht="12.75" x14ac:dyDescent="0.2">
      <c r="A597" s="270"/>
      <c r="B597" s="270"/>
      <c r="C597" s="270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</row>
    <row r="598" spans="1:26" ht="12.75" x14ac:dyDescent="0.2">
      <c r="A598" s="270"/>
      <c r="B598" s="270"/>
      <c r="C598" s="270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</row>
    <row r="599" spans="1:26" ht="12.75" x14ac:dyDescent="0.2">
      <c r="A599" s="270"/>
      <c r="B599" s="270"/>
      <c r="C599" s="270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</row>
    <row r="600" spans="1:26" ht="12.75" x14ac:dyDescent="0.2">
      <c r="A600" s="270"/>
      <c r="B600" s="270"/>
      <c r="C600" s="270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</row>
    <row r="601" spans="1:26" ht="12.75" x14ac:dyDescent="0.2">
      <c r="A601" s="270"/>
      <c r="B601" s="270"/>
      <c r="C601" s="270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</row>
    <row r="602" spans="1:26" ht="12.75" x14ac:dyDescent="0.2">
      <c r="A602" s="270"/>
      <c r="B602" s="270"/>
      <c r="C602" s="270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</row>
    <row r="603" spans="1:26" ht="12.75" x14ac:dyDescent="0.2">
      <c r="A603" s="270"/>
      <c r="B603" s="270"/>
      <c r="C603" s="270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</row>
    <row r="604" spans="1:26" ht="12.75" x14ac:dyDescent="0.2">
      <c r="A604" s="270"/>
      <c r="B604" s="270"/>
      <c r="C604" s="270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</row>
    <row r="605" spans="1:26" ht="12.75" x14ac:dyDescent="0.2">
      <c r="A605" s="270"/>
      <c r="B605" s="270"/>
      <c r="C605" s="270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</row>
    <row r="606" spans="1:26" ht="12.75" x14ac:dyDescent="0.2">
      <c r="A606" s="270"/>
      <c r="B606" s="270"/>
      <c r="C606" s="270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</row>
    <row r="607" spans="1:26" ht="12.75" x14ac:dyDescent="0.2">
      <c r="A607" s="270"/>
      <c r="B607" s="270"/>
      <c r="C607" s="270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</row>
    <row r="608" spans="1:26" ht="12.75" x14ac:dyDescent="0.2">
      <c r="A608" s="270"/>
      <c r="B608" s="270"/>
      <c r="C608" s="270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</row>
    <row r="609" spans="1:26" ht="12.75" x14ac:dyDescent="0.2">
      <c r="A609" s="270"/>
      <c r="B609" s="270"/>
      <c r="C609" s="270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</row>
    <row r="610" spans="1:26" ht="12.75" x14ac:dyDescent="0.2">
      <c r="A610" s="270"/>
      <c r="B610" s="270"/>
      <c r="C610" s="270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</row>
    <row r="611" spans="1:26" ht="12.75" x14ac:dyDescent="0.2">
      <c r="A611" s="270"/>
      <c r="B611" s="270"/>
      <c r="C611" s="270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</row>
    <row r="612" spans="1:26" ht="12.75" x14ac:dyDescent="0.2">
      <c r="A612" s="270"/>
      <c r="B612" s="270"/>
      <c r="C612" s="270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</row>
    <row r="613" spans="1:26" ht="12.75" x14ac:dyDescent="0.2">
      <c r="A613" s="270"/>
      <c r="B613" s="270"/>
      <c r="C613" s="270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</row>
    <row r="614" spans="1:26" ht="12.75" x14ac:dyDescent="0.2">
      <c r="A614" s="270"/>
      <c r="B614" s="270"/>
      <c r="C614" s="270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</row>
    <row r="615" spans="1:26" ht="12.75" x14ac:dyDescent="0.2">
      <c r="A615" s="270"/>
      <c r="B615" s="270"/>
      <c r="C615" s="270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</row>
    <row r="616" spans="1:26" ht="12.75" x14ac:dyDescent="0.2">
      <c r="A616" s="270"/>
      <c r="B616" s="270"/>
      <c r="C616" s="270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</row>
    <row r="617" spans="1:26" ht="12.75" x14ac:dyDescent="0.2">
      <c r="A617" s="270"/>
      <c r="B617" s="270"/>
      <c r="C617" s="270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</row>
    <row r="618" spans="1:26" ht="12.75" x14ac:dyDescent="0.2">
      <c r="A618" s="270"/>
      <c r="B618" s="270"/>
      <c r="C618" s="270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</row>
    <row r="619" spans="1:26" ht="12.75" x14ac:dyDescent="0.2">
      <c r="A619" s="270"/>
      <c r="B619" s="270"/>
      <c r="C619" s="270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</row>
    <row r="620" spans="1:26" ht="12.75" x14ac:dyDescent="0.2">
      <c r="A620" s="270"/>
      <c r="B620" s="270"/>
      <c r="C620" s="270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</row>
    <row r="621" spans="1:26" ht="12.75" x14ac:dyDescent="0.2">
      <c r="A621" s="270"/>
      <c r="B621" s="270"/>
      <c r="C621" s="270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</row>
    <row r="622" spans="1:26" ht="12.75" x14ac:dyDescent="0.2">
      <c r="A622" s="270"/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</row>
    <row r="623" spans="1:26" ht="12.75" x14ac:dyDescent="0.2">
      <c r="A623" s="270"/>
      <c r="B623" s="270"/>
      <c r="C623" s="270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</row>
    <row r="624" spans="1:26" ht="12.75" x14ac:dyDescent="0.2">
      <c r="A624" s="270"/>
      <c r="B624" s="270"/>
      <c r="C624" s="270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</row>
    <row r="625" spans="1:26" ht="12.75" x14ac:dyDescent="0.2">
      <c r="A625" s="270"/>
      <c r="B625" s="270"/>
      <c r="C625" s="270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</row>
    <row r="626" spans="1:26" ht="12.75" x14ac:dyDescent="0.2">
      <c r="A626" s="270"/>
      <c r="B626" s="270"/>
      <c r="C626" s="270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</row>
    <row r="627" spans="1:26" ht="12.75" x14ac:dyDescent="0.2">
      <c r="A627" s="270"/>
      <c r="B627" s="270"/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</row>
    <row r="628" spans="1:26" ht="12.75" x14ac:dyDescent="0.2">
      <c r="A628" s="270"/>
      <c r="B628" s="270"/>
      <c r="C628" s="270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</row>
    <row r="629" spans="1:26" ht="12.75" x14ac:dyDescent="0.2">
      <c r="A629" s="270"/>
      <c r="B629" s="270"/>
      <c r="C629" s="270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</row>
    <row r="630" spans="1:26" ht="12.75" x14ac:dyDescent="0.2">
      <c r="A630" s="270"/>
      <c r="B630" s="270"/>
      <c r="C630" s="270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</row>
    <row r="631" spans="1:26" ht="12.75" x14ac:dyDescent="0.2">
      <c r="A631" s="270"/>
      <c r="B631" s="270"/>
      <c r="C631" s="270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</row>
    <row r="632" spans="1:26" ht="12.75" x14ac:dyDescent="0.2">
      <c r="A632" s="270"/>
      <c r="B632" s="270"/>
      <c r="C632" s="270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</row>
    <row r="633" spans="1:26" ht="12.75" x14ac:dyDescent="0.2">
      <c r="A633" s="270"/>
      <c r="B633" s="270"/>
      <c r="C633" s="270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</row>
    <row r="634" spans="1:26" ht="12.75" x14ac:dyDescent="0.2">
      <c r="A634" s="270"/>
      <c r="B634" s="270"/>
      <c r="C634" s="270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</row>
    <row r="635" spans="1:26" ht="12.75" x14ac:dyDescent="0.2">
      <c r="A635" s="270"/>
      <c r="B635" s="270"/>
      <c r="C635" s="270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</row>
    <row r="636" spans="1:26" ht="12.75" x14ac:dyDescent="0.2">
      <c r="A636" s="270"/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</row>
    <row r="637" spans="1:26" ht="12.75" x14ac:dyDescent="0.2">
      <c r="A637" s="270"/>
      <c r="B637" s="270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</row>
    <row r="638" spans="1:26" ht="12.75" x14ac:dyDescent="0.2">
      <c r="A638" s="270"/>
      <c r="B638" s="270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</row>
    <row r="639" spans="1:26" ht="12.75" x14ac:dyDescent="0.2">
      <c r="A639" s="270"/>
      <c r="B639" s="270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</row>
    <row r="640" spans="1:26" ht="12.75" x14ac:dyDescent="0.2">
      <c r="A640" s="270"/>
      <c r="B640" s="270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</row>
    <row r="641" spans="1:26" ht="12.75" x14ac:dyDescent="0.2">
      <c r="A641" s="270"/>
      <c r="B641" s="270"/>
      <c r="C641" s="270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</row>
    <row r="642" spans="1:26" ht="12.75" x14ac:dyDescent="0.2">
      <c r="A642" s="270"/>
      <c r="B642" s="270"/>
      <c r="C642" s="270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</row>
    <row r="643" spans="1:26" ht="12.75" x14ac:dyDescent="0.2">
      <c r="A643" s="270"/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</row>
    <row r="644" spans="1:26" ht="12.75" x14ac:dyDescent="0.2">
      <c r="A644" s="270"/>
      <c r="B644" s="270"/>
      <c r="C644" s="270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</row>
    <row r="645" spans="1:26" ht="12.75" x14ac:dyDescent="0.2">
      <c r="A645" s="270"/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</row>
    <row r="646" spans="1:26" ht="12.75" x14ac:dyDescent="0.2">
      <c r="A646" s="270"/>
      <c r="B646" s="270"/>
      <c r="C646" s="270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</row>
    <row r="647" spans="1:26" ht="12.75" x14ac:dyDescent="0.2">
      <c r="A647" s="270"/>
      <c r="B647" s="270"/>
      <c r="C647" s="270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</row>
    <row r="648" spans="1:26" ht="12.75" x14ac:dyDescent="0.2">
      <c r="A648" s="270"/>
      <c r="B648" s="270"/>
      <c r="C648" s="270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</row>
    <row r="649" spans="1:26" ht="12.75" x14ac:dyDescent="0.2">
      <c r="A649" s="270"/>
      <c r="B649" s="270"/>
      <c r="C649" s="270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</row>
    <row r="650" spans="1:26" ht="12.75" x14ac:dyDescent="0.2">
      <c r="A650" s="270"/>
      <c r="B650" s="270"/>
      <c r="C650" s="270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</row>
    <row r="651" spans="1:26" ht="12.75" x14ac:dyDescent="0.2">
      <c r="A651" s="270"/>
      <c r="B651" s="270"/>
      <c r="C651" s="270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</row>
    <row r="652" spans="1:26" ht="12.75" x14ac:dyDescent="0.2">
      <c r="A652" s="270"/>
      <c r="B652" s="270"/>
      <c r="C652" s="270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</row>
    <row r="653" spans="1:26" ht="12.75" x14ac:dyDescent="0.2">
      <c r="A653" s="270"/>
      <c r="B653" s="270"/>
      <c r="C653" s="270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</row>
    <row r="654" spans="1:26" ht="12.75" x14ac:dyDescent="0.2">
      <c r="A654" s="270"/>
      <c r="B654" s="270"/>
      <c r="C654" s="270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</row>
    <row r="655" spans="1:26" ht="12.75" x14ac:dyDescent="0.2">
      <c r="A655" s="270"/>
      <c r="B655" s="270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</row>
    <row r="656" spans="1:26" ht="12.75" x14ac:dyDescent="0.2">
      <c r="A656" s="270"/>
      <c r="B656" s="270"/>
      <c r="C656" s="270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</row>
    <row r="657" spans="1:26" ht="12.75" x14ac:dyDescent="0.2">
      <c r="A657" s="270"/>
      <c r="B657" s="270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</row>
    <row r="658" spans="1:26" ht="12.75" x14ac:dyDescent="0.2">
      <c r="A658" s="270"/>
      <c r="B658" s="270"/>
      <c r="C658" s="270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</row>
    <row r="659" spans="1:26" ht="12.75" x14ac:dyDescent="0.2">
      <c r="A659" s="270"/>
      <c r="B659" s="270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</row>
    <row r="660" spans="1:26" ht="12.75" x14ac:dyDescent="0.2">
      <c r="A660" s="270"/>
      <c r="B660" s="270"/>
      <c r="C660" s="270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</row>
    <row r="661" spans="1:26" ht="12.75" x14ac:dyDescent="0.2">
      <c r="A661" s="270"/>
      <c r="B661" s="270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</row>
    <row r="662" spans="1:26" ht="12.75" x14ac:dyDescent="0.2">
      <c r="A662" s="270"/>
      <c r="B662" s="270"/>
      <c r="C662" s="270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</row>
    <row r="663" spans="1:26" ht="12.75" x14ac:dyDescent="0.2">
      <c r="A663" s="270"/>
      <c r="B663" s="270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</row>
    <row r="664" spans="1:26" ht="12.75" x14ac:dyDescent="0.2">
      <c r="A664" s="270"/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</row>
    <row r="665" spans="1:26" ht="12.75" x14ac:dyDescent="0.2">
      <c r="A665" s="270"/>
      <c r="B665" s="270"/>
      <c r="C665" s="270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</row>
    <row r="666" spans="1:26" ht="12.75" x14ac:dyDescent="0.2">
      <c r="A666" s="270"/>
      <c r="B666" s="270"/>
      <c r="C666" s="270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</row>
    <row r="667" spans="1:26" ht="12.75" x14ac:dyDescent="0.2">
      <c r="A667" s="270"/>
      <c r="B667" s="270"/>
      <c r="C667" s="270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</row>
    <row r="668" spans="1:26" ht="12.75" x14ac:dyDescent="0.2">
      <c r="A668" s="270"/>
      <c r="B668" s="270"/>
      <c r="C668" s="270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</row>
    <row r="669" spans="1:26" ht="12.75" x14ac:dyDescent="0.2">
      <c r="A669" s="270"/>
      <c r="B669" s="270"/>
      <c r="C669" s="270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</row>
    <row r="670" spans="1:26" ht="12.75" x14ac:dyDescent="0.2">
      <c r="A670" s="270"/>
      <c r="B670" s="270"/>
      <c r="C670" s="270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</row>
    <row r="671" spans="1:26" ht="12.75" x14ac:dyDescent="0.2">
      <c r="A671" s="270"/>
      <c r="B671" s="270"/>
      <c r="C671" s="270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</row>
    <row r="672" spans="1:26" ht="12.75" x14ac:dyDescent="0.2">
      <c r="A672" s="270"/>
      <c r="B672" s="270"/>
      <c r="C672" s="270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</row>
    <row r="673" spans="1:26" ht="12.75" x14ac:dyDescent="0.2">
      <c r="A673" s="270"/>
      <c r="B673" s="270"/>
      <c r="C673" s="270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</row>
    <row r="674" spans="1:26" ht="12.75" x14ac:dyDescent="0.2">
      <c r="A674" s="270"/>
      <c r="B674" s="270"/>
      <c r="C674" s="270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</row>
    <row r="675" spans="1:26" ht="12.75" x14ac:dyDescent="0.2">
      <c r="A675" s="270"/>
      <c r="B675" s="270"/>
      <c r="C675" s="270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</row>
    <row r="676" spans="1:26" ht="12.75" x14ac:dyDescent="0.2">
      <c r="A676" s="270"/>
      <c r="B676" s="270"/>
      <c r="C676" s="270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</row>
    <row r="677" spans="1:26" ht="12.75" x14ac:dyDescent="0.2">
      <c r="A677" s="270"/>
      <c r="B677" s="270"/>
      <c r="C677" s="270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</row>
    <row r="678" spans="1:26" ht="12.75" x14ac:dyDescent="0.2">
      <c r="A678" s="270"/>
      <c r="B678" s="270"/>
      <c r="C678" s="270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</row>
    <row r="679" spans="1:26" ht="12.75" x14ac:dyDescent="0.2">
      <c r="A679" s="270"/>
      <c r="B679" s="270"/>
      <c r="C679" s="270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</row>
    <row r="680" spans="1:26" ht="12.75" x14ac:dyDescent="0.2">
      <c r="A680" s="270"/>
      <c r="B680" s="270"/>
      <c r="C680" s="270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</row>
    <row r="681" spans="1:26" ht="12.75" x14ac:dyDescent="0.2">
      <c r="A681" s="270"/>
      <c r="B681" s="270"/>
      <c r="C681" s="270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</row>
    <row r="682" spans="1:26" ht="12.75" x14ac:dyDescent="0.2">
      <c r="A682" s="270"/>
      <c r="B682" s="270"/>
      <c r="C682" s="270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</row>
    <row r="683" spans="1:26" ht="12.75" x14ac:dyDescent="0.2">
      <c r="A683" s="270"/>
      <c r="B683" s="270"/>
      <c r="C683" s="270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</row>
    <row r="684" spans="1:26" ht="12.75" x14ac:dyDescent="0.2">
      <c r="A684" s="270"/>
      <c r="B684" s="270"/>
      <c r="C684" s="270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</row>
    <row r="685" spans="1:26" ht="12.75" x14ac:dyDescent="0.2">
      <c r="A685" s="270"/>
      <c r="B685" s="270"/>
      <c r="C685" s="270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</row>
    <row r="686" spans="1:26" ht="12.75" x14ac:dyDescent="0.2">
      <c r="A686" s="270"/>
      <c r="B686" s="270"/>
      <c r="C686" s="270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</row>
    <row r="687" spans="1:26" ht="12.75" x14ac:dyDescent="0.2">
      <c r="A687" s="270"/>
      <c r="B687" s="270"/>
      <c r="C687" s="270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</row>
    <row r="688" spans="1:26" ht="12.75" x14ac:dyDescent="0.2">
      <c r="A688" s="270"/>
      <c r="B688" s="270"/>
      <c r="C688" s="270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</row>
    <row r="689" spans="1:26" ht="12.75" x14ac:dyDescent="0.2">
      <c r="A689" s="270"/>
      <c r="B689" s="270"/>
      <c r="C689" s="270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</row>
    <row r="690" spans="1:26" ht="12.75" x14ac:dyDescent="0.2">
      <c r="A690" s="270"/>
      <c r="B690" s="270"/>
      <c r="C690" s="270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</row>
    <row r="691" spans="1:26" ht="12.75" x14ac:dyDescent="0.2">
      <c r="A691" s="270"/>
      <c r="B691" s="270"/>
      <c r="C691" s="270"/>
      <c r="D691" s="270"/>
      <c r="E691" s="270"/>
      <c r="F691" s="270"/>
      <c r="G691" s="270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</row>
    <row r="692" spans="1:26" ht="12.75" x14ac:dyDescent="0.2">
      <c r="A692" s="270"/>
      <c r="B692" s="270"/>
      <c r="C692" s="270"/>
      <c r="D692" s="270"/>
      <c r="E692" s="270"/>
      <c r="F692" s="270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</row>
    <row r="693" spans="1:26" ht="12.75" x14ac:dyDescent="0.2">
      <c r="A693" s="270"/>
      <c r="B693" s="270"/>
      <c r="C693" s="270"/>
      <c r="D693" s="270"/>
      <c r="E693" s="270"/>
      <c r="F693" s="270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</row>
    <row r="694" spans="1:26" ht="12.75" x14ac:dyDescent="0.2">
      <c r="A694" s="270"/>
      <c r="B694" s="270"/>
      <c r="C694" s="270"/>
      <c r="D694" s="270"/>
      <c r="E694" s="270"/>
      <c r="F694" s="270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</row>
    <row r="695" spans="1:26" ht="12.75" x14ac:dyDescent="0.2">
      <c r="A695" s="270"/>
      <c r="B695" s="270"/>
      <c r="C695" s="270"/>
      <c r="D695" s="270"/>
      <c r="E695" s="270"/>
      <c r="F695" s="270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</row>
    <row r="696" spans="1:26" ht="12.75" x14ac:dyDescent="0.2">
      <c r="A696" s="270"/>
      <c r="B696" s="270"/>
      <c r="C696" s="270"/>
      <c r="D696" s="270"/>
      <c r="E696" s="270"/>
      <c r="F696" s="270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</row>
    <row r="697" spans="1:26" ht="12.75" x14ac:dyDescent="0.2">
      <c r="A697" s="270"/>
      <c r="B697" s="270"/>
      <c r="C697" s="270"/>
      <c r="D697" s="270"/>
      <c r="E697" s="270"/>
      <c r="F697" s="270"/>
      <c r="G697" s="270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</row>
    <row r="698" spans="1:26" ht="12.75" x14ac:dyDescent="0.2">
      <c r="A698" s="270"/>
      <c r="B698" s="270"/>
      <c r="C698" s="270"/>
      <c r="D698" s="270"/>
      <c r="E698" s="270"/>
      <c r="F698" s="270"/>
      <c r="G698" s="270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</row>
    <row r="699" spans="1:26" ht="12.75" x14ac:dyDescent="0.2">
      <c r="A699" s="270"/>
      <c r="B699" s="270"/>
      <c r="C699" s="270"/>
      <c r="D699" s="270"/>
      <c r="E699" s="270"/>
      <c r="F699" s="270"/>
      <c r="G699" s="270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</row>
    <row r="700" spans="1:26" ht="12.75" x14ac:dyDescent="0.2">
      <c r="A700" s="270"/>
      <c r="B700" s="270"/>
      <c r="C700" s="270"/>
      <c r="D700" s="270"/>
      <c r="E700" s="270"/>
      <c r="F700" s="270"/>
      <c r="G700" s="270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</row>
    <row r="701" spans="1:26" ht="12.75" x14ac:dyDescent="0.2">
      <c r="A701" s="270"/>
      <c r="B701" s="270"/>
      <c r="C701" s="270"/>
      <c r="D701" s="270"/>
      <c r="E701" s="270"/>
      <c r="F701" s="270"/>
      <c r="G701" s="270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</row>
    <row r="702" spans="1:26" ht="12.75" x14ac:dyDescent="0.2">
      <c r="A702" s="270"/>
      <c r="B702" s="270"/>
      <c r="C702" s="270"/>
      <c r="D702" s="270"/>
      <c r="E702" s="270"/>
      <c r="F702" s="270"/>
      <c r="G702" s="270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</row>
    <row r="703" spans="1:26" ht="12.75" x14ac:dyDescent="0.2">
      <c r="A703" s="270"/>
      <c r="B703" s="270"/>
      <c r="C703" s="270"/>
      <c r="D703" s="270"/>
      <c r="E703" s="270"/>
      <c r="F703" s="270"/>
      <c r="G703" s="270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</row>
    <row r="704" spans="1:26" ht="12.75" x14ac:dyDescent="0.2">
      <c r="A704" s="270"/>
      <c r="B704" s="270"/>
      <c r="C704" s="270"/>
      <c r="D704" s="270"/>
      <c r="E704" s="270"/>
      <c r="F704" s="270"/>
      <c r="G704" s="270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</row>
    <row r="705" spans="1:26" ht="12.75" x14ac:dyDescent="0.2">
      <c r="A705" s="270"/>
      <c r="B705" s="270"/>
      <c r="C705" s="270"/>
      <c r="D705" s="270"/>
      <c r="E705" s="270"/>
      <c r="F705" s="270"/>
      <c r="G705" s="270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</row>
    <row r="706" spans="1:26" ht="12.75" x14ac:dyDescent="0.2">
      <c r="A706" s="270"/>
      <c r="B706" s="270"/>
      <c r="C706" s="270"/>
      <c r="D706" s="270"/>
      <c r="E706" s="270"/>
      <c r="F706" s="270"/>
      <c r="G706" s="270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</row>
    <row r="707" spans="1:26" ht="12.75" x14ac:dyDescent="0.2">
      <c r="A707" s="270"/>
      <c r="B707" s="270"/>
      <c r="C707" s="270"/>
      <c r="D707" s="270"/>
      <c r="E707" s="270"/>
      <c r="F707" s="270"/>
      <c r="G707" s="270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</row>
    <row r="708" spans="1:26" ht="12.75" x14ac:dyDescent="0.2">
      <c r="A708" s="270"/>
      <c r="B708" s="270"/>
      <c r="C708" s="270"/>
      <c r="D708" s="270"/>
      <c r="E708" s="270"/>
      <c r="F708" s="270"/>
      <c r="G708" s="270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</row>
    <row r="709" spans="1:26" ht="12.75" x14ac:dyDescent="0.2">
      <c r="A709" s="270"/>
      <c r="B709" s="270"/>
      <c r="C709" s="270"/>
      <c r="D709" s="270"/>
      <c r="E709" s="270"/>
      <c r="F709" s="270"/>
      <c r="G709" s="270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</row>
    <row r="710" spans="1:26" ht="12.75" x14ac:dyDescent="0.2">
      <c r="A710" s="270"/>
      <c r="B710" s="270"/>
      <c r="C710" s="270"/>
      <c r="D710" s="270"/>
      <c r="E710" s="270"/>
      <c r="F710" s="270"/>
      <c r="G710" s="270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</row>
    <row r="711" spans="1:26" ht="12.75" x14ac:dyDescent="0.2">
      <c r="A711" s="270"/>
      <c r="B711" s="270"/>
      <c r="C711" s="270"/>
      <c r="D711" s="270"/>
      <c r="E711" s="270"/>
      <c r="F711" s="270"/>
      <c r="G711" s="270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</row>
    <row r="712" spans="1:26" ht="12.75" x14ac:dyDescent="0.2">
      <c r="A712" s="270"/>
      <c r="B712" s="270"/>
      <c r="C712" s="270"/>
      <c r="D712" s="270"/>
      <c r="E712" s="270"/>
      <c r="F712" s="270"/>
      <c r="G712" s="270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</row>
    <row r="713" spans="1:26" ht="12.75" x14ac:dyDescent="0.2">
      <c r="A713" s="270"/>
      <c r="B713" s="270"/>
      <c r="C713" s="270"/>
      <c r="D713" s="270"/>
      <c r="E713" s="270"/>
      <c r="F713" s="270"/>
      <c r="G713" s="270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</row>
    <row r="714" spans="1:26" ht="12.75" x14ac:dyDescent="0.2">
      <c r="A714" s="270"/>
      <c r="B714" s="270"/>
      <c r="C714" s="270"/>
      <c r="D714" s="270"/>
      <c r="E714" s="270"/>
      <c r="F714" s="270"/>
      <c r="G714" s="270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</row>
    <row r="715" spans="1:26" ht="12.75" x14ac:dyDescent="0.2">
      <c r="A715" s="270"/>
      <c r="B715" s="270"/>
      <c r="C715" s="270"/>
      <c r="D715" s="270"/>
      <c r="E715" s="270"/>
      <c r="F715" s="270"/>
      <c r="G715" s="270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</row>
    <row r="716" spans="1:26" ht="12.75" x14ac:dyDescent="0.2">
      <c r="A716" s="270"/>
      <c r="B716" s="270"/>
      <c r="C716" s="270"/>
      <c r="D716" s="270"/>
      <c r="E716" s="270"/>
      <c r="F716" s="270"/>
      <c r="G716" s="270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</row>
    <row r="717" spans="1:26" ht="12.75" x14ac:dyDescent="0.2">
      <c r="A717" s="270"/>
      <c r="B717" s="270"/>
      <c r="C717" s="270"/>
      <c r="D717" s="270"/>
      <c r="E717" s="270"/>
      <c r="F717" s="270"/>
      <c r="G717" s="270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</row>
    <row r="718" spans="1:26" ht="12.75" x14ac:dyDescent="0.2">
      <c r="A718" s="270"/>
      <c r="B718" s="270"/>
      <c r="C718" s="270"/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</row>
    <row r="719" spans="1:26" ht="12.75" x14ac:dyDescent="0.2">
      <c r="A719" s="270"/>
      <c r="B719" s="270"/>
      <c r="C719" s="270"/>
      <c r="D719" s="270"/>
      <c r="E719" s="270"/>
      <c r="F719" s="270"/>
      <c r="G719" s="270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</row>
    <row r="720" spans="1:26" ht="12.75" x14ac:dyDescent="0.2">
      <c r="A720" s="270"/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</row>
    <row r="721" spans="1:26" ht="12.75" x14ac:dyDescent="0.2">
      <c r="A721" s="270"/>
      <c r="B721" s="270"/>
      <c r="C721" s="270"/>
      <c r="D721" s="270"/>
      <c r="E721" s="270"/>
      <c r="F721" s="270"/>
      <c r="G721" s="270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</row>
    <row r="722" spans="1:26" ht="12.75" x14ac:dyDescent="0.2">
      <c r="A722" s="270"/>
      <c r="B722" s="270"/>
      <c r="C722" s="270"/>
      <c r="D722" s="270"/>
      <c r="E722" s="270"/>
      <c r="F722" s="270"/>
      <c r="G722" s="270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</row>
    <row r="723" spans="1:26" ht="12.75" x14ac:dyDescent="0.2">
      <c r="A723" s="270"/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</row>
    <row r="724" spans="1:26" ht="12.75" x14ac:dyDescent="0.2">
      <c r="A724" s="270"/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</row>
    <row r="725" spans="1:26" ht="12.75" x14ac:dyDescent="0.2">
      <c r="A725" s="270"/>
      <c r="B725" s="270"/>
      <c r="C725" s="270"/>
      <c r="D725" s="270"/>
      <c r="E725" s="270"/>
      <c r="F725" s="270"/>
      <c r="G725" s="270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</row>
    <row r="726" spans="1:26" ht="12.75" x14ac:dyDescent="0.2">
      <c r="A726" s="270"/>
      <c r="B726" s="270"/>
      <c r="C726" s="270"/>
      <c r="D726" s="270"/>
      <c r="E726" s="270"/>
      <c r="F726" s="270"/>
      <c r="G726" s="270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</row>
    <row r="727" spans="1:26" ht="12.75" x14ac:dyDescent="0.2">
      <c r="A727" s="270"/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</row>
    <row r="728" spans="1:26" ht="12.75" x14ac:dyDescent="0.2">
      <c r="A728" s="270"/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</row>
    <row r="729" spans="1:26" ht="12.75" x14ac:dyDescent="0.2">
      <c r="A729" s="270"/>
      <c r="B729" s="270"/>
      <c r="C729" s="270"/>
      <c r="D729" s="270"/>
      <c r="E729" s="270"/>
      <c r="F729" s="270"/>
      <c r="G729" s="270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</row>
    <row r="730" spans="1:26" ht="12.75" x14ac:dyDescent="0.2">
      <c r="A730" s="270"/>
      <c r="B730" s="270"/>
      <c r="C730" s="270"/>
      <c r="D730" s="270"/>
      <c r="E730" s="270"/>
      <c r="F730" s="270"/>
      <c r="G730" s="270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</row>
    <row r="731" spans="1:26" ht="12.75" x14ac:dyDescent="0.2">
      <c r="A731" s="270"/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</row>
    <row r="732" spans="1:26" ht="12.75" x14ac:dyDescent="0.2">
      <c r="A732" s="270"/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</row>
    <row r="733" spans="1:26" ht="12.75" x14ac:dyDescent="0.2">
      <c r="A733" s="270"/>
      <c r="B733" s="270"/>
      <c r="C733" s="270"/>
      <c r="D733" s="270"/>
      <c r="E733" s="270"/>
      <c r="F733" s="270"/>
      <c r="G733" s="270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</row>
    <row r="734" spans="1:26" ht="12.75" x14ac:dyDescent="0.2">
      <c r="A734" s="270"/>
      <c r="B734" s="270"/>
      <c r="C734" s="270"/>
      <c r="D734" s="270"/>
      <c r="E734" s="270"/>
      <c r="F734" s="270"/>
      <c r="G734" s="270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</row>
    <row r="735" spans="1:26" ht="12.75" x14ac:dyDescent="0.2">
      <c r="A735" s="270"/>
      <c r="B735" s="270"/>
      <c r="C735" s="270"/>
      <c r="D735" s="270"/>
      <c r="E735" s="270"/>
      <c r="F735" s="270"/>
      <c r="G735" s="270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</row>
    <row r="736" spans="1:26" ht="12.75" x14ac:dyDescent="0.2">
      <c r="A736" s="270"/>
      <c r="B736" s="270"/>
      <c r="C736" s="270"/>
      <c r="D736" s="270"/>
      <c r="E736" s="270"/>
      <c r="F736" s="270"/>
      <c r="G736" s="270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</row>
    <row r="737" spans="1:26" ht="12.75" x14ac:dyDescent="0.2">
      <c r="A737" s="270"/>
      <c r="B737" s="270"/>
      <c r="C737" s="270"/>
      <c r="D737" s="270"/>
      <c r="E737" s="270"/>
      <c r="F737" s="270"/>
      <c r="G737" s="270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</row>
    <row r="738" spans="1:26" ht="12.75" x14ac:dyDescent="0.2">
      <c r="A738" s="270"/>
      <c r="B738" s="270"/>
      <c r="C738" s="270"/>
      <c r="D738" s="270"/>
      <c r="E738" s="270"/>
      <c r="F738" s="270"/>
      <c r="G738" s="270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</row>
    <row r="739" spans="1:26" ht="12.75" x14ac:dyDescent="0.2">
      <c r="A739" s="270"/>
      <c r="B739" s="270"/>
      <c r="C739" s="270"/>
      <c r="D739" s="270"/>
      <c r="E739" s="270"/>
      <c r="F739" s="270"/>
      <c r="G739" s="270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</row>
    <row r="740" spans="1:26" ht="12.75" x14ac:dyDescent="0.2">
      <c r="A740" s="270"/>
      <c r="B740" s="270"/>
      <c r="C740" s="270"/>
      <c r="D740" s="270"/>
      <c r="E740" s="270"/>
      <c r="F740" s="270"/>
      <c r="G740" s="270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</row>
    <row r="741" spans="1:26" ht="12.75" x14ac:dyDescent="0.2">
      <c r="A741" s="270"/>
      <c r="B741" s="270"/>
      <c r="C741" s="270"/>
      <c r="D741" s="270"/>
      <c r="E741" s="270"/>
      <c r="F741" s="270"/>
      <c r="G741" s="270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</row>
    <row r="742" spans="1:26" ht="12.75" x14ac:dyDescent="0.2">
      <c r="A742" s="270"/>
      <c r="B742" s="270"/>
      <c r="C742" s="270"/>
      <c r="D742" s="270"/>
      <c r="E742" s="270"/>
      <c r="F742" s="270"/>
      <c r="G742" s="270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</row>
    <row r="743" spans="1:26" ht="12.75" x14ac:dyDescent="0.2">
      <c r="A743" s="270"/>
      <c r="B743" s="270"/>
      <c r="C743" s="270"/>
      <c r="D743" s="270"/>
      <c r="E743" s="270"/>
      <c r="F743" s="270"/>
      <c r="G743" s="270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</row>
    <row r="744" spans="1:26" ht="12.75" x14ac:dyDescent="0.2">
      <c r="A744" s="270"/>
      <c r="B744" s="270"/>
      <c r="C744" s="270"/>
      <c r="D744" s="270"/>
      <c r="E744" s="270"/>
      <c r="F744" s="270"/>
      <c r="G744" s="270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</row>
    <row r="745" spans="1:26" ht="12.75" x14ac:dyDescent="0.2">
      <c r="A745" s="270"/>
      <c r="B745" s="270"/>
      <c r="C745" s="270"/>
      <c r="D745" s="270"/>
      <c r="E745" s="270"/>
      <c r="F745" s="270"/>
      <c r="G745" s="270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</row>
    <row r="746" spans="1:26" ht="12.75" x14ac:dyDescent="0.2">
      <c r="A746" s="270"/>
      <c r="B746" s="270"/>
      <c r="C746" s="270"/>
      <c r="D746" s="270"/>
      <c r="E746" s="270"/>
      <c r="F746" s="270"/>
      <c r="G746" s="270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</row>
    <row r="747" spans="1:26" ht="12.75" x14ac:dyDescent="0.2">
      <c r="A747" s="270"/>
      <c r="B747" s="270"/>
      <c r="C747" s="270"/>
      <c r="D747" s="270"/>
      <c r="E747" s="270"/>
      <c r="F747" s="270"/>
      <c r="G747" s="270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</row>
    <row r="748" spans="1:26" ht="12.75" x14ac:dyDescent="0.2">
      <c r="A748" s="270"/>
      <c r="B748" s="270"/>
      <c r="C748" s="270"/>
      <c r="D748" s="270"/>
      <c r="E748" s="270"/>
      <c r="F748" s="270"/>
      <c r="G748" s="270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</row>
    <row r="749" spans="1:26" ht="12.75" x14ac:dyDescent="0.2">
      <c r="A749" s="270"/>
      <c r="B749" s="270"/>
      <c r="C749" s="270"/>
      <c r="D749" s="270"/>
      <c r="E749" s="270"/>
      <c r="F749" s="270"/>
      <c r="G749" s="270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</row>
    <row r="750" spans="1:26" ht="12.75" x14ac:dyDescent="0.2">
      <c r="A750" s="270"/>
      <c r="B750" s="270"/>
      <c r="C750" s="270"/>
      <c r="D750" s="270"/>
      <c r="E750" s="270"/>
      <c r="F750" s="270"/>
      <c r="G750" s="270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</row>
    <row r="751" spans="1:26" ht="12.75" x14ac:dyDescent="0.2">
      <c r="A751" s="270"/>
      <c r="B751" s="270"/>
      <c r="C751" s="270"/>
      <c r="D751" s="270"/>
      <c r="E751" s="270"/>
      <c r="F751" s="270"/>
      <c r="G751" s="270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</row>
    <row r="752" spans="1:26" ht="12.75" x14ac:dyDescent="0.2">
      <c r="A752" s="270"/>
      <c r="B752" s="270"/>
      <c r="C752" s="270"/>
      <c r="D752" s="270"/>
      <c r="E752" s="270"/>
      <c r="F752" s="270"/>
      <c r="G752" s="270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</row>
    <row r="753" spans="1:26" ht="12.75" x14ac:dyDescent="0.2">
      <c r="A753" s="270"/>
      <c r="B753" s="270"/>
      <c r="C753" s="270"/>
      <c r="D753" s="270"/>
      <c r="E753" s="270"/>
      <c r="F753" s="270"/>
      <c r="G753" s="270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</row>
    <row r="754" spans="1:26" ht="12.75" x14ac:dyDescent="0.2">
      <c r="A754" s="270"/>
      <c r="B754" s="270"/>
      <c r="C754" s="270"/>
      <c r="D754" s="270"/>
      <c r="E754" s="270"/>
      <c r="F754" s="270"/>
      <c r="G754" s="270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</row>
    <row r="755" spans="1:26" ht="12.75" x14ac:dyDescent="0.2">
      <c r="A755" s="270"/>
      <c r="B755" s="270"/>
      <c r="C755" s="270"/>
      <c r="D755" s="270"/>
      <c r="E755" s="270"/>
      <c r="F755" s="270"/>
      <c r="G755" s="270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</row>
    <row r="756" spans="1:26" ht="12.75" x14ac:dyDescent="0.2">
      <c r="A756" s="270"/>
      <c r="B756" s="270"/>
      <c r="C756" s="270"/>
      <c r="D756" s="270"/>
      <c r="E756" s="270"/>
      <c r="F756" s="270"/>
      <c r="G756" s="270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</row>
    <row r="757" spans="1:26" ht="12.75" x14ac:dyDescent="0.2">
      <c r="A757" s="270"/>
      <c r="B757" s="270"/>
      <c r="C757" s="270"/>
      <c r="D757" s="270"/>
      <c r="E757" s="270"/>
      <c r="F757" s="270"/>
      <c r="G757" s="270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</row>
    <row r="758" spans="1:26" ht="12.75" x14ac:dyDescent="0.2">
      <c r="A758" s="270"/>
      <c r="B758" s="270"/>
      <c r="C758" s="270"/>
      <c r="D758" s="270"/>
      <c r="E758" s="270"/>
      <c r="F758" s="270"/>
      <c r="G758" s="270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</row>
    <row r="759" spans="1:26" ht="12.75" x14ac:dyDescent="0.2">
      <c r="A759" s="270"/>
      <c r="B759" s="270"/>
      <c r="C759" s="270"/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</row>
    <row r="760" spans="1:26" ht="12.75" x14ac:dyDescent="0.2">
      <c r="A760" s="270"/>
      <c r="B760" s="270"/>
      <c r="C760" s="270"/>
      <c r="D760" s="270"/>
      <c r="E760" s="270"/>
      <c r="F760" s="270"/>
      <c r="G760" s="270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</row>
    <row r="761" spans="1:26" ht="12.75" x14ac:dyDescent="0.2">
      <c r="A761" s="270"/>
      <c r="B761" s="270"/>
      <c r="C761" s="270"/>
      <c r="D761" s="270"/>
      <c r="E761" s="270"/>
      <c r="F761" s="270"/>
      <c r="G761" s="270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</row>
    <row r="762" spans="1:26" ht="12.75" x14ac:dyDescent="0.2">
      <c r="A762" s="270"/>
      <c r="B762" s="270"/>
      <c r="C762" s="270"/>
      <c r="D762" s="270"/>
      <c r="E762" s="270"/>
      <c r="F762" s="270"/>
      <c r="G762" s="270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</row>
    <row r="763" spans="1:26" ht="12.75" x14ac:dyDescent="0.2">
      <c r="A763" s="270"/>
      <c r="B763" s="270"/>
      <c r="C763" s="270"/>
      <c r="D763" s="270"/>
      <c r="E763" s="270"/>
      <c r="F763" s="270"/>
      <c r="G763" s="270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</row>
    <row r="764" spans="1:26" ht="12.75" x14ac:dyDescent="0.2">
      <c r="A764" s="270"/>
      <c r="B764" s="270"/>
      <c r="C764" s="270"/>
      <c r="D764" s="270"/>
      <c r="E764" s="270"/>
      <c r="F764" s="270"/>
      <c r="G764" s="270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</row>
    <row r="765" spans="1:26" ht="12.75" x14ac:dyDescent="0.2">
      <c r="A765" s="270"/>
      <c r="B765" s="270"/>
      <c r="C765" s="270"/>
      <c r="D765" s="270"/>
      <c r="E765" s="270"/>
      <c r="F765" s="270"/>
      <c r="G765" s="270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</row>
    <row r="766" spans="1:26" ht="12.75" x14ac:dyDescent="0.2">
      <c r="A766" s="270"/>
      <c r="B766" s="270"/>
      <c r="C766" s="270"/>
      <c r="D766" s="270"/>
      <c r="E766" s="270"/>
      <c r="F766" s="270"/>
      <c r="G766" s="270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</row>
    <row r="767" spans="1:26" ht="12.75" x14ac:dyDescent="0.2">
      <c r="A767" s="270"/>
      <c r="B767" s="270"/>
      <c r="C767" s="270"/>
      <c r="D767" s="270"/>
      <c r="E767" s="270"/>
      <c r="F767" s="270"/>
      <c r="G767" s="270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</row>
    <row r="768" spans="1:26" ht="12.75" x14ac:dyDescent="0.2">
      <c r="A768" s="270"/>
      <c r="B768" s="270"/>
      <c r="C768" s="270"/>
      <c r="D768" s="270"/>
      <c r="E768" s="270"/>
      <c r="F768" s="270"/>
      <c r="G768" s="270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</row>
    <row r="769" spans="1:26" ht="12.75" x14ac:dyDescent="0.2">
      <c r="A769" s="270"/>
      <c r="B769" s="270"/>
      <c r="C769" s="270"/>
      <c r="D769" s="270"/>
      <c r="E769" s="270"/>
      <c r="F769" s="270"/>
      <c r="G769" s="270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</row>
    <row r="770" spans="1:26" ht="12.75" x14ac:dyDescent="0.2">
      <c r="A770" s="270"/>
      <c r="B770" s="270"/>
      <c r="C770" s="270"/>
      <c r="D770" s="270"/>
      <c r="E770" s="270"/>
      <c r="F770" s="270"/>
      <c r="G770" s="270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</row>
    <row r="771" spans="1:26" ht="12.75" x14ac:dyDescent="0.2">
      <c r="A771" s="270"/>
      <c r="B771" s="270"/>
      <c r="C771" s="270"/>
      <c r="D771" s="270"/>
      <c r="E771" s="270"/>
      <c r="F771" s="270"/>
      <c r="G771" s="270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</row>
    <row r="772" spans="1:26" ht="12.75" x14ac:dyDescent="0.2">
      <c r="A772" s="270"/>
      <c r="B772" s="270"/>
      <c r="C772" s="270"/>
      <c r="D772" s="270"/>
      <c r="E772" s="270"/>
      <c r="F772" s="270"/>
      <c r="G772" s="270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</row>
    <row r="773" spans="1:26" ht="12.75" x14ac:dyDescent="0.2">
      <c r="A773" s="270"/>
      <c r="B773" s="270"/>
      <c r="C773" s="270"/>
      <c r="D773" s="270"/>
      <c r="E773" s="270"/>
      <c r="F773" s="270"/>
      <c r="G773" s="270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</row>
    <row r="774" spans="1:26" ht="12.75" x14ac:dyDescent="0.2">
      <c r="A774" s="270"/>
      <c r="B774" s="270"/>
      <c r="C774" s="270"/>
      <c r="D774" s="270"/>
      <c r="E774" s="270"/>
      <c r="F774" s="270"/>
      <c r="G774" s="270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</row>
    <row r="775" spans="1:26" ht="12.75" x14ac:dyDescent="0.2">
      <c r="A775" s="270"/>
      <c r="B775" s="270"/>
      <c r="C775" s="270"/>
      <c r="D775" s="270"/>
      <c r="E775" s="270"/>
      <c r="F775" s="270"/>
      <c r="G775" s="270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</row>
    <row r="776" spans="1:26" ht="12.75" x14ac:dyDescent="0.2">
      <c r="A776" s="270"/>
      <c r="B776" s="270"/>
      <c r="C776" s="270"/>
      <c r="D776" s="270"/>
      <c r="E776" s="270"/>
      <c r="F776" s="270"/>
      <c r="G776" s="270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</row>
    <row r="777" spans="1:26" ht="12.75" x14ac:dyDescent="0.2">
      <c r="A777" s="270"/>
      <c r="B777" s="270"/>
      <c r="C777" s="270"/>
      <c r="D777" s="270"/>
      <c r="E777" s="270"/>
      <c r="F777" s="270"/>
      <c r="G777" s="270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</row>
    <row r="778" spans="1:26" ht="12.75" x14ac:dyDescent="0.2">
      <c r="A778" s="270"/>
      <c r="B778" s="270"/>
      <c r="C778" s="270"/>
      <c r="D778" s="270"/>
      <c r="E778" s="270"/>
      <c r="F778" s="270"/>
      <c r="G778" s="270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</row>
    <row r="779" spans="1:26" ht="12.75" x14ac:dyDescent="0.2">
      <c r="A779" s="270"/>
      <c r="B779" s="270"/>
      <c r="C779" s="270"/>
      <c r="D779" s="270"/>
      <c r="E779" s="270"/>
      <c r="F779" s="270"/>
      <c r="G779" s="270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</row>
    <row r="780" spans="1:26" ht="12.75" x14ac:dyDescent="0.2">
      <c r="A780" s="270"/>
      <c r="B780" s="270"/>
      <c r="C780" s="270"/>
      <c r="D780" s="270"/>
      <c r="E780" s="270"/>
      <c r="F780" s="270"/>
      <c r="G780" s="270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</row>
    <row r="781" spans="1:26" ht="12.75" x14ac:dyDescent="0.2">
      <c r="A781" s="270"/>
      <c r="B781" s="270"/>
      <c r="C781" s="270"/>
      <c r="D781" s="270"/>
      <c r="E781" s="270"/>
      <c r="F781" s="270"/>
      <c r="G781" s="270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</row>
    <row r="782" spans="1:26" ht="12.75" x14ac:dyDescent="0.2">
      <c r="A782" s="270"/>
      <c r="B782" s="270"/>
      <c r="C782" s="270"/>
      <c r="D782" s="270"/>
      <c r="E782" s="270"/>
      <c r="F782" s="270"/>
      <c r="G782" s="270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</row>
    <row r="783" spans="1:26" ht="12.75" x14ac:dyDescent="0.2">
      <c r="A783" s="270"/>
      <c r="B783" s="270"/>
      <c r="C783" s="270"/>
      <c r="D783" s="270"/>
      <c r="E783" s="270"/>
      <c r="F783" s="270"/>
      <c r="G783" s="270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</row>
    <row r="784" spans="1:26" ht="12.75" x14ac:dyDescent="0.2">
      <c r="A784" s="270"/>
      <c r="B784" s="270"/>
      <c r="C784" s="270"/>
      <c r="D784" s="270"/>
      <c r="E784" s="270"/>
      <c r="F784" s="270"/>
      <c r="G784" s="270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</row>
    <row r="785" spans="1:26" ht="12.75" x14ac:dyDescent="0.2">
      <c r="A785" s="270"/>
      <c r="B785" s="270"/>
      <c r="C785" s="270"/>
      <c r="D785" s="270"/>
      <c r="E785" s="270"/>
      <c r="F785" s="270"/>
      <c r="G785" s="270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</row>
    <row r="786" spans="1:26" ht="12.75" x14ac:dyDescent="0.2">
      <c r="A786" s="270"/>
      <c r="B786" s="270"/>
      <c r="C786" s="270"/>
      <c r="D786" s="270"/>
      <c r="E786" s="270"/>
      <c r="F786" s="270"/>
      <c r="G786" s="270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</row>
    <row r="787" spans="1:26" ht="12.75" x14ac:dyDescent="0.2">
      <c r="A787" s="270"/>
      <c r="B787" s="270"/>
      <c r="C787" s="270"/>
      <c r="D787" s="270"/>
      <c r="E787" s="270"/>
      <c r="F787" s="270"/>
      <c r="G787" s="270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</row>
    <row r="788" spans="1:26" ht="12.75" x14ac:dyDescent="0.2">
      <c r="A788" s="270"/>
      <c r="B788" s="270"/>
      <c r="C788" s="270"/>
      <c r="D788" s="270"/>
      <c r="E788" s="270"/>
      <c r="F788" s="270"/>
      <c r="G788" s="270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</row>
    <row r="789" spans="1:26" ht="12.75" x14ac:dyDescent="0.2">
      <c r="A789" s="270"/>
      <c r="B789" s="270"/>
      <c r="C789" s="270"/>
      <c r="D789" s="270"/>
      <c r="E789" s="270"/>
      <c r="F789" s="270"/>
      <c r="G789" s="270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</row>
    <row r="790" spans="1:26" ht="12.75" x14ac:dyDescent="0.2">
      <c r="A790" s="270"/>
      <c r="B790" s="270"/>
      <c r="C790" s="270"/>
      <c r="D790" s="270"/>
      <c r="E790" s="270"/>
      <c r="F790" s="270"/>
      <c r="G790" s="270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</row>
    <row r="791" spans="1:26" ht="12.75" x14ac:dyDescent="0.2">
      <c r="A791" s="270"/>
      <c r="B791" s="270"/>
      <c r="C791" s="270"/>
      <c r="D791" s="270"/>
      <c r="E791" s="270"/>
      <c r="F791" s="270"/>
      <c r="G791" s="270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</row>
    <row r="792" spans="1:26" ht="12.75" x14ac:dyDescent="0.2">
      <c r="A792" s="270"/>
      <c r="B792" s="270"/>
      <c r="C792" s="270"/>
      <c r="D792" s="270"/>
      <c r="E792" s="270"/>
      <c r="F792" s="270"/>
      <c r="G792" s="270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</row>
    <row r="793" spans="1:26" ht="12.75" x14ac:dyDescent="0.2">
      <c r="A793" s="270"/>
      <c r="B793" s="270"/>
      <c r="C793" s="270"/>
      <c r="D793" s="270"/>
      <c r="E793" s="270"/>
      <c r="F793" s="270"/>
      <c r="G793" s="270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</row>
    <row r="794" spans="1:26" ht="12.75" x14ac:dyDescent="0.2">
      <c r="A794" s="270"/>
      <c r="B794" s="270"/>
      <c r="C794" s="270"/>
      <c r="D794" s="270"/>
      <c r="E794" s="270"/>
      <c r="F794" s="270"/>
      <c r="G794" s="270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</row>
    <row r="795" spans="1:26" ht="12.75" x14ac:dyDescent="0.2">
      <c r="A795" s="270"/>
      <c r="B795" s="270"/>
      <c r="C795" s="270"/>
      <c r="D795" s="270"/>
      <c r="E795" s="270"/>
      <c r="F795" s="270"/>
      <c r="G795" s="270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</row>
    <row r="796" spans="1:26" ht="12.75" x14ac:dyDescent="0.2">
      <c r="A796" s="270"/>
      <c r="B796" s="270"/>
      <c r="C796" s="270"/>
      <c r="D796" s="270"/>
      <c r="E796" s="270"/>
      <c r="F796" s="270"/>
      <c r="G796" s="270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</row>
    <row r="797" spans="1:26" ht="12.75" x14ac:dyDescent="0.2">
      <c r="A797" s="270"/>
      <c r="B797" s="270"/>
      <c r="C797" s="270"/>
      <c r="D797" s="270"/>
      <c r="E797" s="270"/>
      <c r="F797" s="270"/>
      <c r="G797" s="270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</row>
    <row r="798" spans="1:26" ht="12.75" x14ac:dyDescent="0.2">
      <c r="A798" s="270"/>
      <c r="B798" s="270"/>
      <c r="C798" s="270"/>
      <c r="D798" s="270"/>
      <c r="E798" s="270"/>
      <c r="F798" s="270"/>
      <c r="G798" s="270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</row>
    <row r="799" spans="1:26" ht="12.75" x14ac:dyDescent="0.2">
      <c r="A799" s="270"/>
      <c r="B799" s="270"/>
      <c r="C799" s="270"/>
      <c r="D799" s="270"/>
      <c r="E799" s="270"/>
      <c r="F799" s="270"/>
      <c r="G799" s="270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</row>
    <row r="800" spans="1:26" ht="12.75" x14ac:dyDescent="0.2">
      <c r="A800" s="270"/>
      <c r="B800" s="270"/>
      <c r="C800" s="270"/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</row>
    <row r="801" spans="1:26" ht="12.75" x14ac:dyDescent="0.2">
      <c r="A801" s="270"/>
      <c r="B801" s="270"/>
      <c r="C801" s="270"/>
      <c r="D801" s="270"/>
      <c r="E801" s="270"/>
      <c r="F801" s="270"/>
      <c r="G801" s="270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</row>
    <row r="802" spans="1:26" ht="12.75" x14ac:dyDescent="0.2">
      <c r="A802" s="270"/>
      <c r="B802" s="270"/>
      <c r="C802" s="270"/>
      <c r="D802" s="270"/>
      <c r="E802" s="270"/>
      <c r="F802" s="270"/>
      <c r="G802" s="270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</row>
    <row r="803" spans="1:26" ht="12.75" x14ac:dyDescent="0.2">
      <c r="A803" s="270"/>
      <c r="B803" s="270"/>
      <c r="C803" s="270"/>
      <c r="D803" s="270"/>
      <c r="E803" s="270"/>
      <c r="F803" s="270"/>
      <c r="G803" s="270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</row>
    <row r="804" spans="1:26" ht="12.75" x14ac:dyDescent="0.2">
      <c r="A804" s="270"/>
      <c r="B804" s="270"/>
      <c r="C804" s="270"/>
      <c r="D804" s="270"/>
      <c r="E804" s="270"/>
      <c r="F804" s="270"/>
      <c r="G804" s="270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</row>
    <row r="805" spans="1:26" ht="12.75" x14ac:dyDescent="0.2">
      <c r="A805" s="270"/>
      <c r="B805" s="270"/>
      <c r="C805" s="270"/>
      <c r="D805" s="270"/>
      <c r="E805" s="270"/>
      <c r="F805" s="270"/>
      <c r="G805" s="270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</row>
    <row r="806" spans="1:26" ht="12.75" x14ac:dyDescent="0.2">
      <c r="A806" s="270"/>
      <c r="B806" s="270"/>
      <c r="C806" s="270"/>
      <c r="D806" s="270"/>
      <c r="E806" s="270"/>
      <c r="F806" s="270"/>
      <c r="G806" s="270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</row>
    <row r="807" spans="1:26" ht="12.75" x14ac:dyDescent="0.2">
      <c r="A807" s="270"/>
      <c r="B807" s="270"/>
      <c r="C807" s="270"/>
      <c r="D807" s="270"/>
      <c r="E807" s="270"/>
      <c r="F807" s="270"/>
      <c r="G807" s="270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</row>
    <row r="808" spans="1:26" ht="12.75" x14ac:dyDescent="0.2">
      <c r="A808" s="270"/>
      <c r="B808" s="270"/>
      <c r="C808" s="270"/>
      <c r="D808" s="270"/>
      <c r="E808" s="270"/>
      <c r="F808" s="270"/>
      <c r="G808" s="270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</row>
    <row r="809" spans="1:26" ht="12.75" x14ac:dyDescent="0.2">
      <c r="A809" s="270"/>
      <c r="B809" s="270"/>
      <c r="C809" s="270"/>
      <c r="D809" s="270"/>
      <c r="E809" s="270"/>
      <c r="F809" s="270"/>
      <c r="G809" s="270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</row>
    <row r="810" spans="1:26" ht="12.75" x14ac:dyDescent="0.2">
      <c r="A810" s="270"/>
      <c r="B810" s="270"/>
      <c r="C810" s="270"/>
      <c r="D810" s="270"/>
      <c r="E810" s="270"/>
      <c r="F810" s="270"/>
      <c r="G810" s="270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</row>
    <row r="811" spans="1:26" ht="12.75" x14ac:dyDescent="0.2">
      <c r="A811" s="270"/>
      <c r="B811" s="270"/>
      <c r="C811" s="270"/>
      <c r="D811" s="270"/>
      <c r="E811" s="270"/>
      <c r="F811" s="270"/>
      <c r="G811" s="270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</row>
    <row r="812" spans="1:26" ht="12.75" x14ac:dyDescent="0.2">
      <c r="A812" s="270"/>
      <c r="B812" s="270"/>
      <c r="C812" s="270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</row>
    <row r="813" spans="1:26" ht="12.75" x14ac:dyDescent="0.2">
      <c r="A813" s="270"/>
      <c r="B813" s="270"/>
      <c r="C813" s="270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</row>
    <row r="814" spans="1:26" ht="12.75" x14ac:dyDescent="0.2">
      <c r="A814" s="270"/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</row>
    <row r="815" spans="1:26" ht="12.75" x14ac:dyDescent="0.2">
      <c r="A815" s="270"/>
      <c r="B815" s="270"/>
      <c r="C815" s="270"/>
      <c r="D815" s="270"/>
      <c r="E815" s="270"/>
      <c r="F815" s="270"/>
      <c r="G815" s="270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</row>
    <row r="816" spans="1:26" ht="12.75" x14ac:dyDescent="0.2">
      <c r="A816" s="270"/>
      <c r="B816" s="270"/>
      <c r="C816" s="270"/>
      <c r="D816" s="270"/>
      <c r="E816" s="270"/>
      <c r="F816" s="270"/>
      <c r="G816" s="270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</row>
    <row r="817" spans="1:26" ht="12.75" x14ac:dyDescent="0.2">
      <c r="A817" s="270"/>
      <c r="B817" s="270"/>
      <c r="C817" s="270"/>
      <c r="D817" s="270"/>
      <c r="E817" s="270"/>
      <c r="F817" s="270"/>
      <c r="G817" s="270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</row>
    <row r="818" spans="1:26" ht="12.75" x14ac:dyDescent="0.2">
      <c r="A818" s="270"/>
      <c r="B818" s="270"/>
      <c r="C818" s="270"/>
      <c r="D818" s="270"/>
      <c r="E818" s="270"/>
      <c r="F818" s="270"/>
      <c r="G818" s="270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</row>
    <row r="819" spans="1:26" ht="12.75" x14ac:dyDescent="0.2">
      <c r="A819" s="270"/>
      <c r="B819" s="270"/>
      <c r="C819" s="270"/>
      <c r="D819" s="270"/>
      <c r="E819" s="270"/>
      <c r="F819" s="270"/>
      <c r="G819" s="270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</row>
    <row r="820" spans="1:26" ht="12.75" x14ac:dyDescent="0.2">
      <c r="A820" s="270"/>
      <c r="B820" s="270"/>
      <c r="C820" s="270"/>
      <c r="D820" s="270"/>
      <c r="E820" s="270"/>
      <c r="F820" s="270"/>
      <c r="G820" s="270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</row>
    <row r="821" spans="1:26" ht="12.75" x14ac:dyDescent="0.2">
      <c r="A821" s="270"/>
      <c r="B821" s="270"/>
      <c r="C821" s="270"/>
      <c r="D821" s="270"/>
      <c r="E821" s="270"/>
      <c r="F821" s="270"/>
      <c r="G821" s="270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</row>
    <row r="822" spans="1:26" ht="12.75" x14ac:dyDescent="0.2">
      <c r="A822" s="270"/>
      <c r="B822" s="270"/>
      <c r="C822" s="270"/>
      <c r="D822" s="270"/>
      <c r="E822" s="270"/>
      <c r="F822" s="270"/>
      <c r="G822" s="270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</row>
    <row r="823" spans="1:26" ht="12.75" x14ac:dyDescent="0.2">
      <c r="A823" s="270"/>
      <c r="B823" s="270"/>
      <c r="C823" s="270"/>
      <c r="D823" s="270"/>
      <c r="E823" s="270"/>
      <c r="F823" s="270"/>
      <c r="G823" s="270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</row>
    <row r="824" spans="1:26" ht="12.75" x14ac:dyDescent="0.2">
      <c r="A824" s="270"/>
      <c r="B824" s="270"/>
      <c r="C824" s="270"/>
      <c r="D824" s="270"/>
      <c r="E824" s="270"/>
      <c r="F824" s="270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</row>
    <row r="825" spans="1:26" ht="12.75" x14ac:dyDescent="0.2">
      <c r="A825" s="270"/>
      <c r="B825" s="270"/>
      <c r="C825" s="270"/>
      <c r="D825" s="270"/>
      <c r="E825" s="270"/>
      <c r="F825" s="270"/>
      <c r="G825" s="270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</row>
    <row r="826" spans="1:26" ht="12.75" x14ac:dyDescent="0.2">
      <c r="A826" s="270"/>
      <c r="B826" s="270"/>
      <c r="C826" s="270"/>
      <c r="D826" s="270"/>
      <c r="E826" s="270"/>
      <c r="F826" s="270"/>
      <c r="G826" s="270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</row>
    <row r="827" spans="1:26" ht="12.75" x14ac:dyDescent="0.2">
      <c r="A827" s="270"/>
      <c r="B827" s="270"/>
      <c r="C827" s="270"/>
      <c r="D827" s="270"/>
      <c r="E827" s="270"/>
      <c r="F827" s="270"/>
      <c r="G827" s="270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</row>
    <row r="828" spans="1:26" ht="12.75" x14ac:dyDescent="0.2">
      <c r="A828" s="270"/>
      <c r="B828" s="270"/>
      <c r="C828" s="270"/>
      <c r="D828" s="270"/>
      <c r="E828" s="270"/>
      <c r="F828" s="270"/>
      <c r="G828" s="270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</row>
    <row r="829" spans="1:26" ht="12.75" x14ac:dyDescent="0.2">
      <c r="A829" s="270"/>
      <c r="B829" s="270"/>
      <c r="C829" s="270"/>
      <c r="D829" s="270"/>
      <c r="E829" s="270"/>
      <c r="F829" s="270"/>
      <c r="G829" s="270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</row>
    <row r="830" spans="1:26" ht="12.75" x14ac:dyDescent="0.2">
      <c r="A830" s="270"/>
      <c r="B830" s="270"/>
      <c r="C830" s="270"/>
      <c r="D830" s="270"/>
      <c r="E830" s="270"/>
      <c r="F830" s="270"/>
      <c r="G830" s="270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</row>
    <row r="831" spans="1:26" ht="12.75" x14ac:dyDescent="0.2">
      <c r="A831" s="270"/>
      <c r="B831" s="270"/>
      <c r="C831" s="270"/>
      <c r="D831" s="270"/>
      <c r="E831" s="270"/>
      <c r="F831" s="270"/>
      <c r="G831" s="270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</row>
    <row r="832" spans="1:26" ht="12.75" x14ac:dyDescent="0.2">
      <c r="A832" s="270"/>
      <c r="B832" s="270"/>
      <c r="C832" s="270"/>
      <c r="D832" s="270"/>
      <c r="E832" s="270"/>
      <c r="F832" s="270"/>
      <c r="G832" s="270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</row>
    <row r="833" spans="1:26" ht="12.75" x14ac:dyDescent="0.2">
      <c r="A833" s="270"/>
      <c r="B833" s="270"/>
      <c r="C833" s="270"/>
      <c r="D833" s="270"/>
      <c r="E833" s="270"/>
      <c r="F833" s="270"/>
      <c r="G833" s="270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</row>
    <row r="834" spans="1:26" ht="12.75" x14ac:dyDescent="0.2">
      <c r="A834" s="270"/>
      <c r="B834" s="270"/>
      <c r="C834" s="270"/>
      <c r="D834" s="270"/>
      <c r="E834" s="270"/>
      <c r="F834" s="270"/>
      <c r="G834" s="270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</row>
    <row r="835" spans="1:26" ht="12.75" x14ac:dyDescent="0.2">
      <c r="A835" s="270"/>
      <c r="B835" s="270"/>
      <c r="C835" s="270"/>
      <c r="D835" s="270"/>
      <c r="E835" s="270"/>
      <c r="F835" s="270"/>
      <c r="G835" s="270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</row>
    <row r="836" spans="1:26" ht="12.75" x14ac:dyDescent="0.2">
      <c r="A836" s="270"/>
      <c r="B836" s="270"/>
      <c r="C836" s="270"/>
      <c r="D836" s="270"/>
      <c r="E836" s="270"/>
      <c r="F836" s="270"/>
      <c r="G836" s="270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</row>
    <row r="837" spans="1:26" ht="12.75" x14ac:dyDescent="0.2">
      <c r="A837" s="270"/>
      <c r="B837" s="270"/>
      <c r="C837" s="270"/>
      <c r="D837" s="270"/>
      <c r="E837" s="270"/>
      <c r="F837" s="270"/>
      <c r="G837" s="270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</row>
    <row r="838" spans="1:26" ht="12.75" x14ac:dyDescent="0.2">
      <c r="A838" s="270"/>
      <c r="B838" s="270"/>
      <c r="C838" s="270"/>
      <c r="D838" s="270"/>
      <c r="E838" s="270"/>
      <c r="F838" s="270"/>
      <c r="G838" s="270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</row>
    <row r="839" spans="1:26" ht="12.75" x14ac:dyDescent="0.2">
      <c r="A839" s="270"/>
      <c r="B839" s="270"/>
      <c r="C839" s="270"/>
      <c r="D839" s="270"/>
      <c r="E839" s="270"/>
      <c r="F839" s="270"/>
      <c r="G839" s="270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</row>
    <row r="840" spans="1:26" ht="12.75" x14ac:dyDescent="0.2">
      <c r="A840" s="270"/>
      <c r="B840" s="270"/>
      <c r="C840" s="270"/>
      <c r="D840" s="270"/>
      <c r="E840" s="270"/>
      <c r="F840" s="270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</row>
    <row r="841" spans="1:26" ht="12.75" x14ac:dyDescent="0.2">
      <c r="A841" s="270"/>
      <c r="B841" s="270"/>
      <c r="C841" s="270"/>
      <c r="D841" s="270"/>
      <c r="E841" s="270"/>
      <c r="F841" s="270"/>
      <c r="G841" s="270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</row>
    <row r="842" spans="1:26" ht="12.75" x14ac:dyDescent="0.2">
      <c r="A842" s="270"/>
      <c r="B842" s="270"/>
      <c r="C842" s="270"/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</row>
    <row r="843" spans="1:26" ht="12.75" x14ac:dyDescent="0.2">
      <c r="A843" s="270"/>
      <c r="B843" s="270"/>
      <c r="C843" s="270"/>
      <c r="D843" s="270"/>
      <c r="E843" s="270"/>
      <c r="F843" s="270"/>
      <c r="G843" s="270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</row>
    <row r="844" spans="1:26" ht="12.75" x14ac:dyDescent="0.2">
      <c r="A844" s="270"/>
      <c r="B844" s="270"/>
      <c r="C844" s="270"/>
      <c r="D844" s="270"/>
      <c r="E844" s="270"/>
      <c r="F844" s="270"/>
      <c r="G844" s="270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</row>
    <row r="845" spans="1:26" ht="12.75" x14ac:dyDescent="0.2">
      <c r="A845" s="270"/>
      <c r="B845" s="270"/>
      <c r="C845" s="270"/>
      <c r="D845" s="270"/>
      <c r="E845" s="270"/>
      <c r="F845" s="270"/>
      <c r="G845" s="270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</row>
    <row r="846" spans="1:26" ht="12.75" x14ac:dyDescent="0.2">
      <c r="A846" s="270"/>
      <c r="B846" s="270"/>
      <c r="C846" s="270"/>
      <c r="D846" s="270"/>
      <c r="E846" s="270"/>
      <c r="F846" s="270"/>
      <c r="G846" s="270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</row>
    <row r="847" spans="1:26" ht="12.75" x14ac:dyDescent="0.2">
      <c r="A847" s="270"/>
      <c r="B847" s="270"/>
      <c r="C847" s="270"/>
      <c r="D847" s="270"/>
      <c r="E847" s="270"/>
      <c r="F847" s="270"/>
      <c r="G847" s="270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</row>
    <row r="848" spans="1:26" ht="12.75" x14ac:dyDescent="0.2">
      <c r="A848" s="270"/>
      <c r="B848" s="270"/>
      <c r="C848" s="270"/>
      <c r="D848" s="270"/>
      <c r="E848" s="270"/>
      <c r="F848" s="270"/>
      <c r="G848" s="270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</row>
    <row r="849" spans="1:26" ht="12.75" x14ac:dyDescent="0.2">
      <c r="A849" s="270"/>
      <c r="B849" s="270"/>
      <c r="C849" s="270"/>
      <c r="D849" s="270"/>
      <c r="E849" s="270"/>
      <c r="F849" s="270"/>
      <c r="G849" s="270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</row>
    <row r="850" spans="1:26" ht="12.75" x14ac:dyDescent="0.2">
      <c r="A850" s="270"/>
      <c r="B850" s="270"/>
      <c r="C850" s="270"/>
      <c r="D850" s="270"/>
      <c r="E850" s="270"/>
      <c r="F850" s="270"/>
      <c r="G850" s="270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</row>
    <row r="851" spans="1:26" ht="12.75" x14ac:dyDescent="0.2">
      <c r="A851" s="270"/>
      <c r="B851" s="270"/>
      <c r="C851" s="270"/>
      <c r="D851" s="270"/>
      <c r="E851" s="270"/>
      <c r="F851" s="270"/>
      <c r="G851" s="270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</row>
    <row r="852" spans="1:26" ht="12.75" x14ac:dyDescent="0.2">
      <c r="A852" s="270"/>
      <c r="B852" s="270"/>
      <c r="C852" s="270"/>
      <c r="D852" s="270"/>
      <c r="E852" s="270"/>
      <c r="F852" s="270"/>
      <c r="G852" s="270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</row>
    <row r="853" spans="1:26" ht="12.75" x14ac:dyDescent="0.2">
      <c r="A853" s="270"/>
      <c r="B853" s="270"/>
      <c r="C853" s="270"/>
      <c r="D853" s="270"/>
      <c r="E853" s="270"/>
      <c r="F853" s="270"/>
      <c r="G853" s="270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</row>
    <row r="854" spans="1:26" ht="12.75" x14ac:dyDescent="0.2">
      <c r="A854" s="270"/>
      <c r="B854" s="270"/>
      <c r="C854" s="270"/>
      <c r="D854" s="270"/>
      <c r="E854" s="270"/>
      <c r="F854" s="270"/>
      <c r="G854" s="270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</row>
    <row r="855" spans="1:26" ht="12.75" x14ac:dyDescent="0.2">
      <c r="A855" s="270"/>
      <c r="B855" s="270"/>
      <c r="C855" s="270"/>
      <c r="D855" s="270"/>
      <c r="E855" s="270"/>
      <c r="F855" s="270"/>
      <c r="G855" s="270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</row>
    <row r="856" spans="1:26" ht="12.75" x14ac:dyDescent="0.2">
      <c r="A856" s="270"/>
      <c r="B856" s="270"/>
      <c r="C856" s="270"/>
      <c r="D856" s="270"/>
      <c r="E856" s="270"/>
      <c r="F856" s="270"/>
      <c r="G856" s="270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</row>
    <row r="857" spans="1:26" ht="12.75" x14ac:dyDescent="0.2">
      <c r="A857" s="270"/>
      <c r="B857" s="270"/>
      <c r="C857" s="270"/>
      <c r="D857" s="270"/>
      <c r="E857" s="270"/>
      <c r="F857" s="270"/>
      <c r="G857" s="270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</row>
    <row r="858" spans="1:26" ht="12.75" x14ac:dyDescent="0.2">
      <c r="A858" s="270"/>
      <c r="B858" s="270"/>
      <c r="C858" s="270"/>
      <c r="D858" s="270"/>
      <c r="E858" s="270"/>
      <c r="F858" s="270"/>
      <c r="G858" s="270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</row>
    <row r="859" spans="1:26" ht="12.75" x14ac:dyDescent="0.2">
      <c r="A859" s="270"/>
      <c r="B859" s="270"/>
      <c r="C859" s="270"/>
      <c r="D859" s="270"/>
      <c r="E859" s="270"/>
      <c r="F859" s="270"/>
      <c r="G859" s="270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</row>
    <row r="860" spans="1:26" ht="12.75" x14ac:dyDescent="0.2">
      <c r="A860" s="270"/>
      <c r="B860" s="270"/>
      <c r="C860" s="270"/>
      <c r="D860" s="270"/>
      <c r="E860" s="270"/>
      <c r="F860" s="270"/>
      <c r="G860" s="270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</row>
    <row r="861" spans="1:26" ht="12.75" x14ac:dyDescent="0.2">
      <c r="A861" s="270"/>
      <c r="B861" s="270"/>
      <c r="C861" s="270"/>
      <c r="D861" s="270"/>
      <c r="E861" s="270"/>
      <c r="F861" s="270"/>
      <c r="G861" s="270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</row>
    <row r="862" spans="1:26" ht="12.75" x14ac:dyDescent="0.2">
      <c r="A862" s="270"/>
      <c r="B862" s="270"/>
      <c r="C862" s="270"/>
      <c r="D862" s="270"/>
      <c r="E862" s="270"/>
      <c r="F862" s="270"/>
      <c r="G862" s="270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</row>
    <row r="863" spans="1:26" ht="12.75" x14ac:dyDescent="0.2">
      <c r="A863" s="270"/>
      <c r="B863" s="270"/>
      <c r="C863" s="270"/>
      <c r="D863" s="270"/>
      <c r="E863" s="270"/>
      <c r="F863" s="270"/>
      <c r="G863" s="270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</row>
    <row r="864" spans="1:26" ht="12.75" x14ac:dyDescent="0.2">
      <c r="A864" s="270"/>
      <c r="B864" s="270"/>
      <c r="C864" s="270"/>
      <c r="D864" s="270"/>
      <c r="E864" s="270"/>
      <c r="F864" s="270"/>
      <c r="G864" s="270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</row>
    <row r="865" spans="1:26" ht="12.75" x14ac:dyDescent="0.2">
      <c r="A865" s="270"/>
      <c r="B865" s="270"/>
      <c r="C865" s="270"/>
      <c r="D865" s="270"/>
      <c r="E865" s="270"/>
      <c r="F865" s="270"/>
      <c r="G865" s="270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</row>
    <row r="866" spans="1:26" ht="12.75" x14ac:dyDescent="0.2">
      <c r="A866" s="270"/>
      <c r="B866" s="270"/>
      <c r="C866" s="270"/>
      <c r="D866" s="270"/>
      <c r="E866" s="270"/>
      <c r="F866" s="270"/>
      <c r="G866" s="270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</row>
    <row r="867" spans="1:26" ht="12.75" x14ac:dyDescent="0.2">
      <c r="A867" s="270"/>
      <c r="B867" s="270"/>
      <c r="C867" s="270"/>
      <c r="D867" s="270"/>
      <c r="E867" s="270"/>
      <c r="F867" s="270"/>
      <c r="G867" s="270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</row>
    <row r="868" spans="1:26" ht="12.75" x14ac:dyDescent="0.2">
      <c r="A868" s="270"/>
      <c r="B868" s="270"/>
      <c r="C868" s="270"/>
      <c r="D868" s="270"/>
      <c r="E868" s="270"/>
      <c r="F868" s="270"/>
      <c r="G868" s="270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</row>
    <row r="869" spans="1:26" ht="12.75" x14ac:dyDescent="0.2">
      <c r="A869" s="270"/>
      <c r="B869" s="270"/>
      <c r="C869" s="270"/>
      <c r="D869" s="270"/>
      <c r="E869" s="270"/>
      <c r="F869" s="270"/>
      <c r="G869" s="270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</row>
    <row r="870" spans="1:26" ht="12.75" x14ac:dyDescent="0.2">
      <c r="A870" s="270"/>
      <c r="B870" s="270"/>
      <c r="C870" s="270"/>
      <c r="D870" s="270"/>
      <c r="E870" s="270"/>
      <c r="F870" s="270"/>
      <c r="G870" s="270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</row>
    <row r="871" spans="1:26" ht="12.75" x14ac:dyDescent="0.2">
      <c r="A871" s="270"/>
      <c r="B871" s="270"/>
      <c r="C871" s="270"/>
      <c r="D871" s="270"/>
      <c r="E871" s="270"/>
      <c r="F871" s="270"/>
      <c r="G871" s="270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</row>
    <row r="872" spans="1:26" ht="12.75" x14ac:dyDescent="0.2">
      <c r="A872" s="270"/>
      <c r="B872" s="270"/>
      <c r="C872" s="270"/>
      <c r="D872" s="270"/>
      <c r="E872" s="270"/>
      <c r="F872" s="270"/>
      <c r="G872" s="270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</row>
    <row r="873" spans="1:26" ht="12.75" x14ac:dyDescent="0.2">
      <c r="A873" s="270"/>
      <c r="B873" s="270"/>
      <c r="C873" s="270"/>
      <c r="D873" s="270"/>
      <c r="E873" s="270"/>
      <c r="F873" s="270"/>
      <c r="G873" s="270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</row>
    <row r="874" spans="1:26" ht="12.75" x14ac:dyDescent="0.2">
      <c r="A874" s="270"/>
      <c r="B874" s="270"/>
      <c r="C874" s="270"/>
      <c r="D874" s="270"/>
      <c r="E874" s="270"/>
      <c r="F874" s="270"/>
      <c r="G874" s="270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</row>
    <row r="875" spans="1:26" ht="12.75" x14ac:dyDescent="0.2">
      <c r="A875" s="270"/>
      <c r="B875" s="270"/>
      <c r="C875" s="270"/>
      <c r="D875" s="270"/>
      <c r="E875" s="270"/>
      <c r="F875" s="270"/>
      <c r="G875" s="270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</row>
    <row r="876" spans="1:26" ht="12.75" x14ac:dyDescent="0.2">
      <c r="A876" s="270"/>
      <c r="B876" s="270"/>
      <c r="C876" s="270"/>
      <c r="D876" s="270"/>
      <c r="E876" s="270"/>
      <c r="F876" s="270"/>
      <c r="G876" s="270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</row>
    <row r="877" spans="1:26" ht="12.75" x14ac:dyDescent="0.2">
      <c r="A877" s="270"/>
      <c r="B877" s="270"/>
      <c r="C877" s="270"/>
      <c r="D877" s="270"/>
      <c r="E877" s="270"/>
      <c r="F877" s="270"/>
      <c r="G877" s="270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</row>
    <row r="878" spans="1:26" ht="12.75" x14ac:dyDescent="0.2">
      <c r="A878" s="270"/>
      <c r="B878" s="270"/>
      <c r="C878" s="270"/>
      <c r="D878" s="270"/>
      <c r="E878" s="270"/>
      <c r="F878" s="270"/>
      <c r="G878" s="270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</row>
    <row r="879" spans="1:26" ht="12.75" x14ac:dyDescent="0.2">
      <c r="A879" s="270"/>
      <c r="B879" s="270"/>
      <c r="C879" s="270"/>
      <c r="D879" s="270"/>
      <c r="E879" s="270"/>
      <c r="F879" s="270"/>
      <c r="G879" s="270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</row>
    <row r="880" spans="1:26" ht="12.75" x14ac:dyDescent="0.2">
      <c r="A880" s="270"/>
      <c r="B880" s="270"/>
      <c r="C880" s="270"/>
      <c r="D880" s="270"/>
      <c r="E880" s="270"/>
      <c r="F880" s="270"/>
      <c r="G880" s="270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</row>
    <row r="881" spans="1:26" ht="12.75" x14ac:dyDescent="0.2">
      <c r="A881" s="270"/>
      <c r="B881" s="270"/>
      <c r="C881" s="270"/>
      <c r="D881" s="270"/>
      <c r="E881" s="270"/>
      <c r="F881" s="270"/>
      <c r="G881" s="270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</row>
    <row r="882" spans="1:26" ht="12.75" x14ac:dyDescent="0.2">
      <c r="A882" s="270"/>
      <c r="B882" s="270"/>
      <c r="C882" s="270"/>
      <c r="D882" s="270"/>
      <c r="E882" s="270"/>
      <c r="F882" s="270"/>
      <c r="G882" s="270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</row>
    <row r="883" spans="1:26" ht="12.75" x14ac:dyDescent="0.2">
      <c r="A883" s="270"/>
      <c r="B883" s="270"/>
      <c r="C883" s="270"/>
      <c r="D883" s="270"/>
      <c r="E883" s="270"/>
      <c r="F883" s="270"/>
      <c r="G883" s="270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</row>
    <row r="884" spans="1:26" ht="12.75" x14ac:dyDescent="0.2">
      <c r="A884" s="270"/>
      <c r="B884" s="270"/>
      <c r="C884" s="270"/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</row>
    <row r="885" spans="1:26" ht="12.75" x14ac:dyDescent="0.2">
      <c r="A885" s="270"/>
      <c r="B885" s="270"/>
      <c r="C885" s="270"/>
      <c r="D885" s="270"/>
      <c r="E885" s="270"/>
      <c r="F885" s="270"/>
      <c r="G885" s="270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</row>
    <row r="886" spans="1:26" ht="12.75" x14ac:dyDescent="0.2">
      <c r="A886" s="270"/>
      <c r="B886" s="270"/>
      <c r="C886" s="270"/>
      <c r="D886" s="270"/>
      <c r="E886" s="270"/>
      <c r="F886" s="270"/>
      <c r="G886" s="270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</row>
    <row r="887" spans="1:26" ht="12.75" x14ac:dyDescent="0.2">
      <c r="A887" s="270"/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</row>
    <row r="888" spans="1:26" ht="12.75" x14ac:dyDescent="0.2">
      <c r="A888" s="270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</row>
    <row r="889" spans="1:26" ht="12.75" x14ac:dyDescent="0.2">
      <c r="A889" s="270"/>
      <c r="B889" s="270"/>
      <c r="C889" s="270"/>
      <c r="D889" s="270"/>
      <c r="E889" s="270"/>
      <c r="F889" s="270"/>
      <c r="G889" s="270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</row>
    <row r="890" spans="1:26" ht="12.75" x14ac:dyDescent="0.2">
      <c r="A890" s="270"/>
      <c r="B890" s="270"/>
      <c r="C890" s="270"/>
      <c r="D890" s="270"/>
      <c r="E890" s="270"/>
      <c r="F890" s="270"/>
      <c r="G890" s="270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</row>
    <row r="891" spans="1:26" ht="12.75" x14ac:dyDescent="0.2">
      <c r="A891" s="270"/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</row>
    <row r="892" spans="1:26" ht="12.75" x14ac:dyDescent="0.2">
      <c r="A892" s="270"/>
      <c r="B892" s="270"/>
      <c r="C892" s="270"/>
      <c r="D892" s="270"/>
      <c r="E892" s="270"/>
      <c r="F892" s="270"/>
      <c r="G892" s="270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</row>
    <row r="893" spans="1:26" ht="12.75" x14ac:dyDescent="0.2">
      <c r="A893" s="270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</row>
    <row r="894" spans="1:26" ht="12.75" x14ac:dyDescent="0.2">
      <c r="A894" s="270"/>
      <c r="B894" s="270"/>
      <c r="C894" s="270"/>
      <c r="D894" s="270"/>
      <c r="E894" s="270"/>
      <c r="F894" s="270"/>
      <c r="G894" s="270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</row>
    <row r="895" spans="1:26" ht="12.75" x14ac:dyDescent="0.2">
      <c r="A895" s="270"/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</row>
    <row r="896" spans="1:26" ht="12.75" x14ac:dyDescent="0.2">
      <c r="A896" s="270"/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</row>
    <row r="897" spans="1:26" ht="12.75" x14ac:dyDescent="0.2">
      <c r="A897" s="270"/>
      <c r="B897" s="270"/>
      <c r="C897" s="270"/>
      <c r="D897" s="270"/>
      <c r="E897" s="270"/>
      <c r="F897" s="270"/>
      <c r="G897" s="270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</row>
    <row r="898" spans="1:26" ht="12.75" x14ac:dyDescent="0.2">
      <c r="A898" s="270"/>
      <c r="B898" s="270"/>
      <c r="C898" s="270"/>
      <c r="D898" s="270"/>
      <c r="E898" s="270"/>
      <c r="F898" s="270"/>
      <c r="G898" s="270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</row>
    <row r="899" spans="1:26" ht="12.75" x14ac:dyDescent="0.2">
      <c r="A899" s="270"/>
      <c r="B899" s="270"/>
      <c r="C899" s="270"/>
      <c r="D899" s="270"/>
      <c r="E899" s="270"/>
      <c r="F899" s="270"/>
      <c r="G899" s="270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</row>
    <row r="900" spans="1:26" ht="12.75" x14ac:dyDescent="0.2">
      <c r="A900" s="270"/>
      <c r="B900" s="270"/>
      <c r="C900" s="270"/>
      <c r="D900" s="270"/>
      <c r="E900" s="270"/>
      <c r="F900" s="270"/>
      <c r="G900" s="270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</row>
    <row r="901" spans="1:26" ht="12.75" x14ac:dyDescent="0.2">
      <c r="A901" s="270"/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</row>
    <row r="902" spans="1:26" ht="12.75" x14ac:dyDescent="0.2">
      <c r="A902" s="270"/>
      <c r="B902" s="270"/>
      <c r="C902" s="270"/>
      <c r="D902" s="270"/>
      <c r="E902" s="270"/>
      <c r="F902" s="270"/>
      <c r="G902" s="270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</row>
    <row r="903" spans="1:26" ht="12.75" x14ac:dyDescent="0.2">
      <c r="A903" s="270"/>
      <c r="B903" s="270"/>
      <c r="C903" s="270"/>
      <c r="D903" s="270"/>
      <c r="E903" s="270"/>
      <c r="F903" s="270"/>
      <c r="G903" s="270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</row>
    <row r="904" spans="1:26" ht="12.75" x14ac:dyDescent="0.2">
      <c r="A904" s="270"/>
      <c r="B904" s="270"/>
      <c r="C904" s="270"/>
      <c r="D904" s="270"/>
      <c r="E904" s="270"/>
      <c r="F904" s="270"/>
      <c r="G904" s="270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</row>
    <row r="905" spans="1:26" ht="12.75" x14ac:dyDescent="0.2">
      <c r="A905" s="270"/>
      <c r="B905" s="270"/>
      <c r="C905" s="270"/>
      <c r="D905" s="270"/>
      <c r="E905" s="270"/>
      <c r="F905" s="270"/>
      <c r="G905" s="270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</row>
    <row r="906" spans="1:26" ht="12.75" x14ac:dyDescent="0.2">
      <c r="A906" s="270"/>
      <c r="B906" s="270"/>
      <c r="C906" s="270"/>
      <c r="D906" s="270"/>
      <c r="E906" s="270"/>
      <c r="F906" s="270"/>
      <c r="G906" s="270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</row>
    <row r="907" spans="1:26" ht="12.75" x14ac:dyDescent="0.2">
      <c r="A907" s="270"/>
      <c r="B907" s="270"/>
      <c r="C907" s="270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</row>
    <row r="908" spans="1:26" ht="12.75" x14ac:dyDescent="0.2">
      <c r="A908" s="270"/>
      <c r="B908" s="270"/>
      <c r="C908" s="270"/>
      <c r="D908" s="270"/>
      <c r="E908" s="270"/>
      <c r="F908" s="270"/>
      <c r="G908" s="270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</row>
    <row r="909" spans="1:26" ht="12.75" x14ac:dyDescent="0.2">
      <c r="A909" s="270"/>
      <c r="B909" s="270"/>
      <c r="C909" s="270"/>
      <c r="D909" s="270"/>
      <c r="E909" s="270"/>
      <c r="F909" s="270"/>
      <c r="G909" s="270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</row>
    <row r="910" spans="1:26" ht="12.75" x14ac:dyDescent="0.2">
      <c r="A910" s="270"/>
      <c r="B910" s="270"/>
      <c r="C910" s="270"/>
      <c r="D910" s="270"/>
      <c r="E910" s="270"/>
      <c r="F910" s="270"/>
      <c r="G910" s="270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</row>
    <row r="911" spans="1:26" ht="12.75" x14ac:dyDescent="0.2">
      <c r="A911" s="270"/>
      <c r="B911" s="270"/>
      <c r="C911" s="270"/>
      <c r="D911" s="270"/>
      <c r="E911" s="270"/>
      <c r="F911" s="270"/>
      <c r="G911" s="270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</row>
    <row r="912" spans="1:26" ht="12.75" x14ac:dyDescent="0.2">
      <c r="A912" s="270"/>
      <c r="B912" s="270"/>
      <c r="C912" s="270"/>
      <c r="D912" s="270"/>
      <c r="E912" s="270"/>
      <c r="F912" s="270"/>
      <c r="G912" s="270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</row>
    <row r="913" spans="1:26" ht="12.75" x14ac:dyDescent="0.2">
      <c r="A913" s="270"/>
      <c r="B913" s="270"/>
      <c r="C913" s="270"/>
      <c r="D913" s="270"/>
      <c r="E913" s="270"/>
      <c r="F913" s="270"/>
      <c r="G913" s="270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</row>
    <row r="914" spans="1:26" ht="12.75" x14ac:dyDescent="0.2">
      <c r="A914" s="270"/>
      <c r="B914" s="270"/>
      <c r="C914" s="270"/>
      <c r="D914" s="270"/>
      <c r="E914" s="270"/>
      <c r="F914" s="270"/>
      <c r="G914" s="270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</row>
    <row r="915" spans="1:26" ht="12.75" x14ac:dyDescent="0.2">
      <c r="A915" s="270"/>
      <c r="B915" s="270"/>
      <c r="C915" s="270"/>
      <c r="D915" s="270"/>
      <c r="E915" s="270"/>
      <c r="F915" s="270"/>
      <c r="G915" s="270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</row>
    <row r="916" spans="1:26" ht="12.75" x14ac:dyDescent="0.2">
      <c r="A916" s="270"/>
      <c r="B916" s="270"/>
      <c r="C916" s="270"/>
      <c r="D916" s="270"/>
      <c r="E916" s="270"/>
      <c r="F916" s="270"/>
      <c r="G916" s="270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</row>
    <row r="917" spans="1:26" ht="12.75" x14ac:dyDescent="0.2">
      <c r="A917" s="270"/>
      <c r="B917" s="270"/>
      <c r="C917" s="270"/>
      <c r="D917" s="270"/>
      <c r="E917" s="270"/>
      <c r="F917" s="270"/>
      <c r="G917" s="270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</row>
    <row r="918" spans="1:26" ht="12.75" x14ac:dyDescent="0.2">
      <c r="A918" s="270"/>
      <c r="B918" s="270"/>
      <c r="C918" s="270"/>
      <c r="D918" s="270"/>
      <c r="E918" s="270"/>
      <c r="F918" s="270"/>
      <c r="G918" s="270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</row>
    <row r="919" spans="1:26" ht="12.75" x14ac:dyDescent="0.2">
      <c r="A919" s="270"/>
      <c r="B919" s="270"/>
      <c r="C919" s="270"/>
      <c r="D919" s="270"/>
      <c r="E919" s="270"/>
      <c r="F919" s="270"/>
      <c r="G919" s="270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</row>
    <row r="920" spans="1:26" ht="12.75" x14ac:dyDescent="0.2">
      <c r="A920" s="270"/>
      <c r="B920" s="270"/>
      <c r="C920" s="270"/>
      <c r="D920" s="270"/>
      <c r="E920" s="270"/>
      <c r="F920" s="270"/>
      <c r="G920" s="270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</row>
    <row r="921" spans="1:26" ht="12.75" x14ac:dyDescent="0.2">
      <c r="A921" s="270"/>
      <c r="B921" s="270"/>
      <c r="C921" s="270"/>
      <c r="D921" s="270"/>
      <c r="E921" s="270"/>
      <c r="F921" s="270"/>
      <c r="G921" s="270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</row>
    <row r="922" spans="1:26" ht="12.75" x14ac:dyDescent="0.2">
      <c r="A922" s="270"/>
      <c r="B922" s="270"/>
      <c r="C922" s="270"/>
      <c r="D922" s="270"/>
      <c r="E922" s="270"/>
      <c r="F922" s="270"/>
      <c r="G922" s="270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</row>
    <row r="923" spans="1:26" ht="12.75" x14ac:dyDescent="0.2">
      <c r="A923" s="270"/>
      <c r="B923" s="270"/>
      <c r="C923" s="270"/>
      <c r="D923" s="270"/>
      <c r="E923" s="270"/>
      <c r="F923" s="270"/>
      <c r="G923" s="270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</row>
    <row r="924" spans="1:26" ht="12.75" x14ac:dyDescent="0.2">
      <c r="A924" s="270"/>
      <c r="B924" s="270"/>
      <c r="C924" s="270"/>
      <c r="D924" s="270"/>
      <c r="E924" s="270"/>
      <c r="F924" s="270"/>
      <c r="G924" s="270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</row>
    <row r="925" spans="1:26" ht="12.75" x14ac:dyDescent="0.2">
      <c r="A925" s="270"/>
      <c r="B925" s="270"/>
      <c r="C925" s="270"/>
      <c r="D925" s="270"/>
      <c r="E925" s="270"/>
      <c r="F925" s="270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</row>
    <row r="926" spans="1:26" ht="12.75" x14ac:dyDescent="0.2">
      <c r="A926" s="270"/>
      <c r="B926" s="270"/>
      <c r="C926" s="270"/>
      <c r="D926" s="270"/>
      <c r="E926" s="270"/>
      <c r="F926" s="270"/>
      <c r="G926" s="270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</row>
    <row r="927" spans="1:26" ht="12.75" x14ac:dyDescent="0.2">
      <c r="A927" s="270"/>
      <c r="B927" s="270"/>
      <c r="C927" s="270"/>
      <c r="D927" s="270"/>
      <c r="E927" s="270"/>
      <c r="F927" s="270"/>
      <c r="G927" s="270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</row>
    <row r="928" spans="1:26" ht="12.75" x14ac:dyDescent="0.2">
      <c r="A928" s="270"/>
      <c r="B928" s="270"/>
      <c r="C928" s="270"/>
      <c r="D928" s="270"/>
      <c r="E928" s="270"/>
      <c r="F928" s="270"/>
      <c r="G928" s="270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</row>
    <row r="929" spans="1:26" ht="12.75" x14ac:dyDescent="0.2">
      <c r="A929" s="270"/>
      <c r="B929" s="270"/>
      <c r="C929" s="270"/>
      <c r="D929" s="270"/>
      <c r="E929" s="270"/>
      <c r="F929" s="270"/>
      <c r="G929" s="270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</row>
    <row r="930" spans="1:26" ht="12.75" x14ac:dyDescent="0.2">
      <c r="A930" s="270"/>
      <c r="B930" s="270"/>
      <c r="C930" s="270"/>
      <c r="D930" s="270"/>
      <c r="E930" s="270"/>
      <c r="F930" s="270"/>
      <c r="G930" s="270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</row>
    <row r="931" spans="1:26" ht="12.75" x14ac:dyDescent="0.2">
      <c r="A931" s="270"/>
      <c r="B931" s="270"/>
      <c r="C931" s="270"/>
      <c r="D931" s="270"/>
      <c r="E931" s="270"/>
      <c r="F931" s="270"/>
      <c r="G931" s="270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</row>
    <row r="932" spans="1:26" ht="12.75" x14ac:dyDescent="0.2">
      <c r="A932" s="270"/>
      <c r="B932" s="270"/>
      <c r="C932" s="270"/>
      <c r="D932" s="270"/>
      <c r="E932" s="270"/>
      <c r="F932" s="270"/>
      <c r="G932" s="270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</row>
    <row r="933" spans="1:26" ht="12.75" x14ac:dyDescent="0.2">
      <c r="A933" s="270"/>
      <c r="B933" s="270"/>
      <c r="C933" s="270"/>
      <c r="D933" s="270"/>
      <c r="E933" s="270"/>
      <c r="F933" s="270"/>
      <c r="G933" s="270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</row>
    <row r="934" spans="1:26" ht="12.75" x14ac:dyDescent="0.2">
      <c r="A934" s="270"/>
      <c r="B934" s="270"/>
      <c r="C934" s="270"/>
      <c r="D934" s="270"/>
      <c r="E934" s="270"/>
      <c r="F934" s="270"/>
      <c r="G934" s="270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</row>
    <row r="935" spans="1:26" ht="12.75" x14ac:dyDescent="0.2">
      <c r="A935" s="270"/>
      <c r="B935" s="270"/>
      <c r="C935" s="270"/>
      <c r="D935" s="270"/>
      <c r="E935" s="270"/>
      <c r="F935" s="270"/>
      <c r="G935" s="270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</row>
    <row r="936" spans="1:26" ht="12.75" x14ac:dyDescent="0.2">
      <c r="A936" s="270"/>
      <c r="B936" s="270"/>
      <c r="C936" s="270"/>
      <c r="D936" s="270"/>
      <c r="E936" s="270"/>
      <c r="F936" s="270"/>
      <c r="G936" s="270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</row>
    <row r="937" spans="1:26" ht="12.75" x14ac:dyDescent="0.2">
      <c r="A937" s="270"/>
      <c r="B937" s="270"/>
      <c r="C937" s="270"/>
      <c r="D937" s="270"/>
      <c r="E937" s="270"/>
      <c r="F937" s="270"/>
      <c r="G937" s="270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</row>
    <row r="938" spans="1:26" ht="12.75" x14ac:dyDescent="0.2">
      <c r="A938" s="270"/>
      <c r="B938" s="270"/>
      <c r="C938" s="270"/>
      <c r="D938" s="270"/>
      <c r="E938" s="270"/>
      <c r="F938" s="270"/>
      <c r="G938" s="270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</row>
    <row r="939" spans="1:26" ht="12.75" x14ac:dyDescent="0.2">
      <c r="A939" s="270"/>
      <c r="B939" s="270"/>
      <c r="C939" s="270"/>
      <c r="D939" s="270"/>
      <c r="E939" s="270"/>
      <c r="F939" s="270"/>
      <c r="G939" s="270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</row>
    <row r="940" spans="1:26" ht="12.75" x14ac:dyDescent="0.2">
      <c r="A940" s="270"/>
      <c r="B940" s="270"/>
      <c r="C940" s="270"/>
      <c r="D940" s="270"/>
      <c r="E940" s="270"/>
      <c r="F940" s="270"/>
      <c r="G940" s="270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</row>
    <row r="941" spans="1:26" ht="12.75" x14ac:dyDescent="0.2">
      <c r="A941" s="270"/>
      <c r="B941" s="270"/>
      <c r="C941" s="270"/>
      <c r="D941" s="270"/>
      <c r="E941" s="270"/>
      <c r="F941" s="270"/>
      <c r="G941" s="270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</row>
    <row r="942" spans="1:26" ht="12.75" x14ac:dyDescent="0.2">
      <c r="A942" s="270"/>
      <c r="B942" s="270"/>
      <c r="C942" s="270"/>
      <c r="D942" s="270"/>
      <c r="E942" s="270"/>
      <c r="F942" s="270"/>
      <c r="G942" s="270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</row>
    <row r="943" spans="1:26" ht="12.75" x14ac:dyDescent="0.2">
      <c r="A943" s="270"/>
      <c r="B943" s="270"/>
      <c r="C943" s="270"/>
      <c r="D943" s="270"/>
      <c r="E943" s="270"/>
      <c r="F943" s="270"/>
      <c r="G943" s="270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</row>
    <row r="944" spans="1:26" ht="12.75" x14ac:dyDescent="0.2">
      <c r="A944" s="270"/>
      <c r="B944" s="270"/>
      <c r="C944" s="270"/>
      <c r="D944" s="270"/>
      <c r="E944" s="270"/>
      <c r="F944" s="270"/>
      <c r="G944" s="270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</row>
    <row r="945" spans="1:26" ht="12.75" x14ac:dyDescent="0.2">
      <c r="A945" s="270"/>
      <c r="B945" s="270"/>
      <c r="C945" s="270"/>
      <c r="D945" s="270"/>
      <c r="E945" s="270"/>
      <c r="F945" s="270"/>
      <c r="G945" s="270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</row>
    <row r="946" spans="1:26" ht="12.75" x14ac:dyDescent="0.2">
      <c r="A946" s="270"/>
      <c r="B946" s="270"/>
      <c r="C946" s="270"/>
      <c r="D946" s="270"/>
      <c r="E946" s="270"/>
      <c r="F946" s="270"/>
      <c r="G946" s="270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</row>
    <row r="947" spans="1:26" ht="12.75" x14ac:dyDescent="0.2">
      <c r="A947" s="270"/>
      <c r="B947" s="270"/>
      <c r="C947" s="270"/>
      <c r="D947" s="270"/>
      <c r="E947" s="270"/>
      <c r="F947" s="270"/>
      <c r="G947" s="270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</row>
    <row r="948" spans="1:26" ht="12.75" x14ac:dyDescent="0.2">
      <c r="A948" s="270"/>
      <c r="B948" s="270"/>
      <c r="C948" s="270"/>
      <c r="D948" s="270"/>
      <c r="E948" s="270"/>
      <c r="F948" s="270"/>
      <c r="G948" s="270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</row>
    <row r="949" spans="1:26" ht="12.75" x14ac:dyDescent="0.2">
      <c r="A949" s="270"/>
      <c r="B949" s="270"/>
      <c r="C949" s="270"/>
      <c r="D949" s="270"/>
      <c r="E949" s="270"/>
      <c r="F949" s="270"/>
      <c r="G949" s="270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</row>
    <row r="950" spans="1:26" ht="12.75" x14ac:dyDescent="0.2">
      <c r="A950" s="270"/>
      <c r="B950" s="270"/>
      <c r="C950" s="270"/>
      <c r="D950" s="270"/>
      <c r="E950" s="270"/>
      <c r="F950" s="270"/>
      <c r="G950" s="270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</row>
    <row r="951" spans="1:26" ht="12.75" x14ac:dyDescent="0.2">
      <c r="A951" s="270"/>
      <c r="B951" s="270"/>
      <c r="C951" s="270"/>
      <c r="D951" s="270"/>
      <c r="E951" s="270"/>
      <c r="F951" s="270"/>
      <c r="G951" s="270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</row>
    <row r="952" spans="1:26" ht="12.75" x14ac:dyDescent="0.2">
      <c r="A952" s="270"/>
      <c r="B952" s="270"/>
      <c r="C952" s="270"/>
      <c r="D952" s="270"/>
      <c r="E952" s="270"/>
      <c r="F952" s="270"/>
      <c r="G952" s="270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</row>
    <row r="953" spans="1:26" ht="12.75" x14ac:dyDescent="0.2">
      <c r="A953" s="270"/>
      <c r="B953" s="270"/>
      <c r="C953" s="270"/>
      <c r="D953" s="270"/>
      <c r="E953" s="270"/>
      <c r="F953" s="270"/>
      <c r="G953" s="270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</row>
    <row r="954" spans="1:26" ht="12.75" x14ac:dyDescent="0.2">
      <c r="A954" s="270"/>
      <c r="B954" s="270"/>
      <c r="C954" s="270"/>
      <c r="D954" s="270"/>
      <c r="E954" s="270"/>
      <c r="F954" s="270"/>
      <c r="G954" s="270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</row>
    <row r="955" spans="1:26" ht="12.75" x14ac:dyDescent="0.2">
      <c r="A955" s="270"/>
      <c r="B955" s="270"/>
      <c r="C955" s="270"/>
      <c r="D955" s="270"/>
      <c r="E955" s="270"/>
      <c r="F955" s="270"/>
      <c r="G955" s="270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</row>
    <row r="956" spans="1:26" ht="12.75" x14ac:dyDescent="0.2">
      <c r="A956" s="270"/>
      <c r="B956" s="270"/>
      <c r="C956" s="270"/>
      <c r="D956" s="270"/>
      <c r="E956" s="270"/>
      <c r="F956" s="270"/>
      <c r="G956" s="270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</row>
    <row r="957" spans="1:26" ht="12.75" x14ac:dyDescent="0.2">
      <c r="A957" s="270"/>
      <c r="B957" s="270"/>
      <c r="C957" s="270"/>
      <c r="D957" s="270"/>
      <c r="E957" s="270"/>
      <c r="F957" s="270"/>
      <c r="G957" s="270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</row>
    <row r="958" spans="1:26" ht="12.75" x14ac:dyDescent="0.2">
      <c r="A958" s="270"/>
      <c r="B958" s="270"/>
      <c r="C958" s="270"/>
      <c r="D958" s="270"/>
      <c r="E958" s="270"/>
      <c r="F958" s="270"/>
      <c r="G958" s="270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</row>
    <row r="959" spans="1:26" ht="12.75" x14ac:dyDescent="0.2">
      <c r="A959" s="270"/>
      <c r="B959" s="270"/>
      <c r="C959" s="270"/>
      <c r="D959" s="270"/>
      <c r="E959" s="270"/>
      <c r="F959" s="270"/>
      <c r="G959" s="270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</row>
    <row r="960" spans="1:26" ht="12.75" x14ac:dyDescent="0.2">
      <c r="A960" s="270"/>
      <c r="B960" s="270"/>
      <c r="C960" s="270"/>
      <c r="D960" s="270"/>
      <c r="E960" s="270"/>
      <c r="F960" s="270"/>
      <c r="G960" s="270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</row>
    <row r="961" spans="1:26" ht="12.75" x14ac:dyDescent="0.2">
      <c r="A961" s="270"/>
      <c r="B961" s="270"/>
      <c r="C961" s="270"/>
      <c r="D961" s="270"/>
      <c r="E961" s="270"/>
      <c r="F961" s="270"/>
      <c r="G961" s="270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</row>
    <row r="962" spans="1:26" ht="12.75" x14ac:dyDescent="0.2">
      <c r="A962" s="270"/>
      <c r="B962" s="270"/>
      <c r="C962" s="270"/>
      <c r="D962" s="270"/>
      <c r="E962" s="270"/>
      <c r="F962" s="270"/>
      <c r="G962" s="270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</row>
    <row r="963" spans="1:26" ht="12.75" x14ac:dyDescent="0.2">
      <c r="A963" s="270"/>
      <c r="B963" s="270"/>
      <c r="C963" s="270"/>
      <c r="D963" s="270"/>
      <c r="E963" s="270"/>
      <c r="F963" s="270"/>
      <c r="G963" s="270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</row>
    <row r="964" spans="1:26" ht="12.75" x14ac:dyDescent="0.2">
      <c r="A964" s="270"/>
      <c r="B964" s="270"/>
      <c r="C964" s="270"/>
      <c r="D964" s="270"/>
      <c r="E964" s="270"/>
      <c r="F964" s="270"/>
      <c r="G964" s="270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</row>
    <row r="965" spans="1:26" ht="12.75" x14ac:dyDescent="0.2">
      <c r="A965" s="270"/>
      <c r="B965" s="270"/>
      <c r="C965" s="270"/>
      <c r="D965" s="270"/>
      <c r="E965" s="270"/>
      <c r="F965" s="270"/>
      <c r="G965" s="270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</row>
    <row r="966" spans="1:26" ht="12.75" x14ac:dyDescent="0.2">
      <c r="A966" s="270"/>
      <c r="B966" s="270"/>
      <c r="C966" s="270"/>
      <c r="D966" s="270"/>
      <c r="E966" s="270"/>
      <c r="F966" s="270"/>
      <c r="G966" s="270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</row>
    <row r="967" spans="1:26" ht="12.75" x14ac:dyDescent="0.2">
      <c r="A967" s="270"/>
      <c r="B967" s="270"/>
      <c r="C967" s="270"/>
      <c r="D967" s="270"/>
      <c r="E967" s="270"/>
      <c r="F967" s="270"/>
      <c r="G967" s="270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</row>
    <row r="968" spans="1:26" ht="12.75" x14ac:dyDescent="0.2">
      <c r="A968" s="270"/>
      <c r="B968" s="270"/>
      <c r="C968" s="270"/>
      <c r="D968" s="270"/>
      <c r="E968" s="270"/>
      <c r="F968" s="270"/>
      <c r="G968" s="270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</row>
    <row r="969" spans="1:26" ht="12.75" x14ac:dyDescent="0.2">
      <c r="A969" s="270"/>
      <c r="B969" s="270"/>
      <c r="C969" s="270"/>
      <c r="D969" s="270"/>
      <c r="E969" s="270"/>
      <c r="F969" s="270"/>
      <c r="G969" s="270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</row>
    <row r="970" spans="1:26" ht="12.75" x14ac:dyDescent="0.2">
      <c r="A970" s="270"/>
      <c r="B970" s="270"/>
      <c r="C970" s="270"/>
      <c r="D970" s="270"/>
      <c r="E970" s="270"/>
      <c r="F970" s="270"/>
      <c r="G970" s="270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</row>
    <row r="971" spans="1:26" ht="12.75" x14ac:dyDescent="0.2">
      <c r="A971" s="270"/>
      <c r="B971" s="270"/>
      <c r="C971" s="270"/>
      <c r="D971" s="270"/>
      <c r="E971" s="270"/>
      <c r="F971" s="270"/>
      <c r="G971" s="270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</row>
    <row r="972" spans="1:26" ht="12.75" x14ac:dyDescent="0.2">
      <c r="A972" s="270"/>
      <c r="B972" s="270"/>
      <c r="C972" s="270"/>
      <c r="D972" s="270"/>
      <c r="E972" s="270"/>
      <c r="F972" s="270"/>
      <c r="G972" s="270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</row>
    <row r="973" spans="1:26" ht="12.75" x14ac:dyDescent="0.2">
      <c r="A973" s="270"/>
      <c r="B973" s="270"/>
      <c r="C973" s="270"/>
      <c r="D973" s="270"/>
      <c r="E973" s="270"/>
      <c r="F973" s="270"/>
      <c r="G973" s="270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</row>
    <row r="974" spans="1:26" ht="12.75" x14ac:dyDescent="0.2">
      <c r="A974" s="270"/>
      <c r="B974" s="270"/>
      <c r="C974" s="270"/>
      <c r="D974" s="270"/>
      <c r="E974" s="270"/>
      <c r="F974" s="270"/>
      <c r="G974" s="270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</row>
    <row r="975" spans="1:26" ht="12.75" x14ac:dyDescent="0.2">
      <c r="A975" s="270"/>
      <c r="B975" s="270"/>
      <c r="C975" s="270"/>
      <c r="D975" s="270"/>
      <c r="E975" s="270"/>
      <c r="F975" s="270"/>
      <c r="G975" s="270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</row>
    <row r="976" spans="1:26" ht="12.75" x14ac:dyDescent="0.2">
      <c r="A976" s="270"/>
      <c r="B976" s="270"/>
      <c r="C976" s="270"/>
      <c r="D976" s="270"/>
      <c r="E976" s="270"/>
      <c r="F976" s="270"/>
      <c r="G976" s="270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</row>
    <row r="977" spans="1:26" ht="12.75" x14ac:dyDescent="0.2">
      <c r="A977" s="270"/>
      <c r="B977" s="270"/>
      <c r="C977" s="270"/>
      <c r="D977" s="270"/>
      <c r="E977" s="270"/>
      <c r="F977" s="270"/>
      <c r="G977" s="270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</row>
    <row r="978" spans="1:26" ht="12.75" x14ac:dyDescent="0.2">
      <c r="A978" s="270"/>
      <c r="B978" s="270"/>
      <c r="C978" s="270"/>
      <c r="D978" s="270"/>
      <c r="E978" s="270"/>
      <c r="F978" s="270"/>
      <c r="G978" s="270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</row>
    <row r="979" spans="1:26" ht="12.75" x14ac:dyDescent="0.2">
      <c r="A979" s="270"/>
      <c r="B979" s="270"/>
      <c r="C979" s="270"/>
      <c r="D979" s="270"/>
      <c r="E979" s="270"/>
      <c r="F979" s="270"/>
      <c r="G979" s="270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</row>
    <row r="980" spans="1:26" ht="12.75" x14ac:dyDescent="0.2">
      <c r="A980" s="270"/>
      <c r="B980" s="270"/>
      <c r="C980" s="270"/>
      <c r="D980" s="270"/>
      <c r="E980" s="270"/>
      <c r="F980" s="270"/>
      <c r="G980" s="270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</row>
    <row r="981" spans="1:26" ht="12.75" x14ac:dyDescent="0.2">
      <c r="A981" s="270"/>
      <c r="B981" s="270"/>
      <c r="C981" s="270"/>
      <c r="D981" s="270"/>
      <c r="E981" s="270"/>
      <c r="F981" s="270"/>
      <c r="G981" s="270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</row>
    <row r="982" spans="1:26" ht="12.75" x14ac:dyDescent="0.2">
      <c r="A982" s="270"/>
      <c r="B982" s="270"/>
      <c r="C982" s="270"/>
      <c r="D982" s="270"/>
      <c r="E982" s="270"/>
      <c r="F982" s="270"/>
      <c r="G982" s="270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</row>
    <row r="983" spans="1:26" ht="12.75" x14ac:dyDescent="0.2">
      <c r="A983" s="270"/>
      <c r="B983" s="270"/>
      <c r="C983" s="270"/>
      <c r="D983" s="270"/>
      <c r="E983" s="270"/>
      <c r="F983" s="270"/>
      <c r="G983" s="270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</row>
    <row r="984" spans="1:26" ht="12.75" x14ac:dyDescent="0.2">
      <c r="A984" s="270"/>
      <c r="B984" s="270"/>
      <c r="C984" s="270"/>
      <c r="D984" s="270"/>
      <c r="E984" s="270"/>
      <c r="F984" s="270"/>
      <c r="G984" s="270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</row>
    <row r="985" spans="1:26" ht="12.75" x14ac:dyDescent="0.2">
      <c r="A985" s="270"/>
      <c r="B985" s="270"/>
      <c r="C985" s="270"/>
      <c r="D985" s="270"/>
      <c r="E985" s="270"/>
      <c r="F985" s="270"/>
      <c r="G985" s="270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</row>
    <row r="986" spans="1:26" ht="12.75" x14ac:dyDescent="0.2">
      <c r="A986" s="270"/>
      <c r="B986" s="270"/>
      <c r="C986" s="270"/>
      <c r="D986" s="270"/>
      <c r="E986" s="270"/>
      <c r="F986" s="270"/>
      <c r="G986" s="270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</row>
    <row r="987" spans="1:26" ht="12.75" x14ac:dyDescent="0.2">
      <c r="A987" s="270"/>
      <c r="B987" s="270"/>
      <c r="C987" s="270"/>
      <c r="D987" s="270"/>
      <c r="E987" s="270"/>
      <c r="F987" s="270"/>
      <c r="G987" s="270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</row>
    <row r="988" spans="1:26" ht="12.75" x14ac:dyDescent="0.2">
      <c r="A988" s="270"/>
      <c r="B988" s="270"/>
      <c r="C988" s="270"/>
      <c r="D988" s="270"/>
      <c r="E988" s="270"/>
      <c r="F988" s="270"/>
      <c r="G988" s="270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</row>
    <row r="989" spans="1:26" ht="12.75" x14ac:dyDescent="0.2">
      <c r="A989" s="270"/>
      <c r="B989" s="270"/>
      <c r="C989" s="270"/>
      <c r="D989" s="270"/>
      <c r="E989" s="270"/>
      <c r="F989" s="270"/>
      <c r="G989" s="270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</row>
    <row r="990" spans="1:26" ht="12.75" x14ac:dyDescent="0.2">
      <c r="A990" s="270"/>
      <c r="B990" s="270"/>
      <c r="C990" s="270"/>
      <c r="D990" s="270"/>
      <c r="E990" s="270"/>
      <c r="F990" s="270"/>
      <c r="G990" s="270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</row>
  </sheetData>
  <mergeCells count="6">
    <mergeCell ref="B22:E23"/>
    <mergeCell ref="B2:G2"/>
    <mergeCell ref="B4:G4"/>
    <mergeCell ref="B12:E13"/>
    <mergeCell ref="B17:G17"/>
    <mergeCell ref="B19:G19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G9"/>
  <sheetViews>
    <sheetView workbookViewId="0"/>
  </sheetViews>
  <sheetFormatPr defaultColWidth="12.5703125" defaultRowHeight="15.75" customHeight="1" x14ac:dyDescent="0.2"/>
  <sheetData>
    <row r="3" spans="2:7" ht="15.75" customHeight="1" x14ac:dyDescent="0.25">
      <c r="B3" s="367" t="s">
        <v>553</v>
      </c>
      <c r="C3" s="285"/>
      <c r="D3" s="285"/>
      <c r="E3" s="285"/>
      <c r="F3" s="285"/>
      <c r="G3" s="286"/>
    </row>
    <row r="4" spans="2:7" ht="15.75" customHeight="1" x14ac:dyDescent="0.25">
      <c r="B4" s="272" t="s">
        <v>99</v>
      </c>
      <c r="C4" s="272" t="s">
        <v>534</v>
      </c>
      <c r="D4" s="272" t="s">
        <v>535</v>
      </c>
      <c r="E4" s="272" t="s">
        <v>536</v>
      </c>
      <c r="F4" s="272" t="s">
        <v>537</v>
      </c>
      <c r="G4" s="272" t="s">
        <v>538</v>
      </c>
    </row>
    <row r="5" spans="2:7" ht="15.75" customHeight="1" x14ac:dyDescent="0.25">
      <c r="B5" s="273">
        <v>1</v>
      </c>
      <c r="C5" s="274" t="s">
        <v>554</v>
      </c>
      <c r="D5" s="274" t="s">
        <v>555</v>
      </c>
      <c r="E5" s="274">
        <v>1</v>
      </c>
      <c r="F5" s="275">
        <v>40643.74</v>
      </c>
      <c r="G5" s="276">
        <f>E5*F5</f>
        <v>40643.74</v>
      </c>
    </row>
    <row r="6" spans="2:7" ht="15.75" customHeight="1" x14ac:dyDescent="0.25">
      <c r="B6" s="368"/>
      <c r="C6" s="306"/>
      <c r="D6" s="306"/>
      <c r="E6" s="307"/>
      <c r="F6" s="277" t="s">
        <v>547</v>
      </c>
      <c r="G6" s="278">
        <f>SUM(G5)</f>
        <v>40643.74</v>
      </c>
    </row>
    <row r="7" spans="2:7" ht="15.75" customHeight="1" x14ac:dyDescent="0.25">
      <c r="B7" s="308"/>
      <c r="C7" s="309"/>
      <c r="D7" s="309"/>
      <c r="E7" s="310"/>
      <c r="F7" s="277" t="s">
        <v>548</v>
      </c>
      <c r="G7" s="278">
        <f>ROUND(G6/12,2)</f>
        <v>3386.98</v>
      </c>
    </row>
    <row r="8" spans="2:7" x14ac:dyDescent="0.2">
      <c r="B8" s="281"/>
      <c r="C8" s="281"/>
      <c r="D8" s="281"/>
      <c r="E8" s="281"/>
      <c r="F8" s="282" t="s">
        <v>556</v>
      </c>
      <c r="G8" s="282">
        <v>53</v>
      </c>
    </row>
    <row r="9" spans="2:7" x14ac:dyDescent="0.2">
      <c r="B9" s="281"/>
      <c r="C9" s="281"/>
      <c r="D9" s="281"/>
      <c r="E9" s="281"/>
      <c r="F9" s="282" t="s">
        <v>557</v>
      </c>
      <c r="G9" s="283">
        <f>G7/G8</f>
        <v>63.905283018867927</v>
      </c>
    </row>
  </sheetData>
  <mergeCells count="2">
    <mergeCell ref="B3:G3"/>
    <mergeCell ref="B6:E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ORIENTAÇÕES </vt:lpstr>
      <vt:lpstr>ATRIBUIÇÕES</vt:lpstr>
      <vt:lpstr>salário base e aux. alimentação</vt:lpstr>
      <vt:lpstr>RESUMO DOS CUSTOS</vt:lpstr>
      <vt:lpstr>ENGENHEIRO</vt:lpstr>
      <vt:lpstr>ENCARREGADO GERAL</vt:lpstr>
      <vt:lpstr>MARCENEIRO-IN 05-2017</vt:lpstr>
      <vt:lpstr>BOMBEIRO HIDRÁULICO-IN 05-2017</vt:lpstr>
      <vt:lpstr>ELETRICISTA-ESCALA NORMAL</vt:lpstr>
      <vt:lpstr>TÉCNICO EM SEGURANÇA DO TRABAHL</vt:lpstr>
      <vt:lpstr>ELETRICISTA-PLANTONISTA DIURNO</vt:lpstr>
      <vt:lpstr>ELETRICISTA-PLANTONISTA NOTURNO</vt:lpstr>
      <vt:lpstr>ASSISTENTE ADMINISTRATIVO</vt:lpstr>
      <vt:lpstr>ALMOXARIFE</vt:lpstr>
      <vt:lpstr>PEDREIRO</vt:lpstr>
      <vt:lpstr>PINTOR</vt:lpstr>
      <vt:lpstr>SERRALHEIRO</vt:lpstr>
      <vt:lpstr>CHAVEIRO</vt:lpstr>
      <vt:lpstr>VIDRACEIRO</vt:lpstr>
      <vt:lpstr>TÉCNICO EM PERSIANAS</vt:lpstr>
      <vt:lpstr>AJUDANTE</vt:lpstr>
      <vt:lpstr>TÉCNICO DE EDIFICAÇÕES</vt:lpstr>
      <vt:lpstr>TÉCNICO EM REDE DE COMPUTADORES</vt:lpstr>
      <vt:lpstr>TÉCNICO DE AR CONDICIONADO </vt:lpstr>
      <vt:lpstr>OFICIAL- AR CONDICIONADO CENTRA</vt:lpstr>
      <vt:lpstr>FERRAMENTAL  E EQUIPAMENTOS BÁS</vt:lpstr>
      <vt:lpstr>UNIFORMES</vt:lpstr>
      <vt:lpstr>EPI </vt:lpstr>
      <vt:lpstr>software de gerenciamento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Kayo</cp:lastModifiedBy>
  <dcterms:created xsi:type="dcterms:W3CDTF">2023-02-14T14:28:02Z</dcterms:created>
  <dcterms:modified xsi:type="dcterms:W3CDTF">2023-02-14T14:28:03Z</dcterms:modified>
</cp:coreProperties>
</file>